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585" windowWidth="20685" windowHeight="10605" activeTab="0"/>
  </bookViews>
  <sheets>
    <sheet name="使用状況管理表" sheetId="1" r:id="rId1"/>
    <sheet name="年間稼動状況集計表" sheetId="2" r:id="rId2"/>
    <sheet name="残存耐用時間確認表" sheetId="3" r:id="rId3"/>
  </sheets>
  <definedNames>
    <definedName name="_xlnm.Print_Area" localSheetId="2">'残存耐用時間確認表'!$A$1:$J$55</definedName>
    <definedName name="_xlnm.Print_Area" localSheetId="0">'使用状況管理表'!$A$1:$P$44</definedName>
    <definedName name="_xlnm.Print_Area" localSheetId="1">'年間稼動状況集計表'!$A$1:$P$36</definedName>
  </definedNames>
  <calcPr fullCalcOnLoad="1"/>
</workbook>
</file>

<file path=xl/comments2.xml><?xml version="1.0" encoding="utf-8"?>
<comments xmlns="http://schemas.openxmlformats.org/spreadsheetml/2006/main">
  <authors>
    <author>日本産業機械工業会</author>
  </authors>
  <commentList>
    <comment ref="H7" authorId="0">
      <text>
        <r>
          <rPr>
            <b/>
            <sz val="12"/>
            <rFont val="ＭＳ Ｐゴシック"/>
            <family val="3"/>
          </rPr>
          <t xml:space="preserve">注釈：
</t>
        </r>
        <r>
          <rPr>
            <sz val="12"/>
            <rFont val="ＭＳ Ｐゴシック"/>
            <family val="3"/>
          </rPr>
          <t>サンプリング調査における通電時間率を記入</t>
        </r>
        <r>
          <rPr>
            <sz val="9"/>
            <rFont val="ＭＳ Ｐゴシック"/>
            <family val="3"/>
          </rPr>
          <t xml:space="preserve">
</t>
        </r>
      </text>
    </comment>
    <comment ref="F7" authorId="0">
      <text>
        <r>
          <rPr>
            <b/>
            <sz val="12"/>
            <rFont val="ＭＳ Ｐゴシック"/>
            <family val="3"/>
          </rPr>
          <t xml:space="preserve">注釈：
</t>
        </r>
        <r>
          <rPr>
            <sz val="12"/>
            <rFont val="ＭＳ Ｐゴシック"/>
            <family val="3"/>
          </rPr>
          <t>工場の操業記録から推計した1ヶ月間合計値を記入</t>
        </r>
      </text>
    </comment>
    <comment ref="D7" authorId="0">
      <text>
        <r>
          <rPr>
            <b/>
            <sz val="12"/>
            <rFont val="ＭＳ Ｐゴシック"/>
            <family val="3"/>
          </rPr>
          <t xml:space="preserve">注釈：
</t>
        </r>
        <r>
          <rPr>
            <sz val="12"/>
            <rFont val="ＭＳ Ｐゴシック"/>
            <family val="3"/>
          </rPr>
          <t>サンプリング調査結果を記入又は一般的な値を選択</t>
        </r>
      </text>
    </comment>
    <comment ref="L7" authorId="0">
      <text>
        <r>
          <rPr>
            <b/>
            <sz val="12"/>
            <rFont val="ＭＳ Ｐゴシック"/>
            <family val="3"/>
          </rPr>
          <t xml:space="preserve">注釈
</t>
        </r>
        <r>
          <rPr>
            <sz val="12"/>
            <rFont val="ＭＳ Ｐゴシック"/>
            <family val="3"/>
          </rPr>
          <t>サンプリング調査における始動頻度を記入</t>
        </r>
      </text>
    </comment>
    <comment ref="D26" authorId="0">
      <text>
        <r>
          <rPr>
            <b/>
            <sz val="12"/>
            <rFont val="ＭＳ Ｐゴシック"/>
            <family val="3"/>
          </rPr>
          <t xml:space="preserve">注釈：
</t>
        </r>
        <r>
          <rPr>
            <sz val="12"/>
            <rFont val="ＭＳ Ｐゴシック"/>
            <family val="3"/>
          </rPr>
          <t>上の表で月間荷重率として記入された値を記入又は一般的な値を選択</t>
        </r>
      </text>
    </comment>
  </commentList>
</comments>
</file>

<file path=xl/sharedStrings.xml><?xml version="1.0" encoding="utf-8"?>
<sst xmlns="http://schemas.openxmlformats.org/spreadsheetml/2006/main" count="230" uniqueCount="172">
  <si>
    <t>経過年数</t>
  </si>
  <si>
    <t>補正係数</t>
  </si>
  <si>
    <t>等価
荷重率</t>
  </si>
  <si>
    <t>年間
荷重率</t>
  </si>
  <si>
    <t>設定
荷重率</t>
  </si>
  <si>
    <t>残存
耐用時間</t>
  </si>
  <si>
    <t>巻上機の選定等級 ：</t>
  </si>
  <si>
    <t>年間
運転時間</t>
  </si>
  <si>
    <t>荷　　重</t>
  </si>
  <si>
    <t>状態</t>
  </si>
  <si>
    <t>M1</t>
  </si>
  <si>
    <t>M2</t>
  </si>
  <si>
    <t>M3 (A)</t>
  </si>
  <si>
    <t>M4 (B)</t>
  </si>
  <si>
    <t>M5 (C)</t>
  </si>
  <si>
    <t>M6 (D)</t>
  </si>
  <si>
    <t>M7 (E)</t>
  </si>
  <si>
    <t>M8 (F)</t>
  </si>
  <si>
    <t>軽</t>
  </si>
  <si>
    <t>中</t>
  </si>
  <si>
    <t>重</t>
  </si>
  <si>
    <t>超重</t>
  </si>
  <si>
    <t>荷重率 K</t>
  </si>
  <si>
    <t>ｻﾝﾌﾟﾘﾝｸﾞ日時</t>
  </si>
  <si>
    <t>　　　年　　月　　日　　　　：　　～　　　：</t>
  </si>
  <si>
    <t>ｻﾝﾌﾟﾘﾝｸﾞ時間（秒）</t>
  </si>
  <si>
    <t>年　　月　　日</t>
  </si>
  <si>
    <t>巻上機の等級</t>
  </si>
  <si>
    <t>定格荷重</t>
  </si>
  <si>
    <t>通電時間</t>
  </si>
  <si>
    <t>合計</t>
  </si>
  <si>
    <t>荷重分布別運転時間</t>
  </si>
  <si>
    <t>　　　年　　月　～　　　　年　　月　　</t>
  </si>
  <si>
    <t>ｻﾝﾌﾟﾙ</t>
  </si>
  <si>
    <t>採取日</t>
  </si>
  <si>
    <t>月間</t>
  </si>
  <si>
    <t>荷重率</t>
  </si>
  <si>
    <t>作業時間</t>
  </si>
  <si>
    <t>(時間)</t>
  </si>
  <si>
    <t>平均使用</t>
  </si>
  <si>
    <t>頻度（％）</t>
  </si>
  <si>
    <t>（時間）</t>
  </si>
  <si>
    <t>（回）</t>
  </si>
  <si>
    <t>4月</t>
  </si>
  <si>
    <t>5月</t>
  </si>
  <si>
    <t>6月</t>
  </si>
  <si>
    <t>7月</t>
  </si>
  <si>
    <t>8月</t>
  </si>
  <si>
    <t>9月</t>
  </si>
  <si>
    <t>10月</t>
  </si>
  <si>
    <t>11月</t>
  </si>
  <si>
    <t>12月</t>
  </si>
  <si>
    <t>1月</t>
  </si>
  <si>
    <t>2月</t>
  </si>
  <si>
    <t>3月</t>
  </si>
  <si>
    <t>回／時間</t>
  </si>
  <si>
    <t>総　　計</t>
  </si>
  <si>
    <t>設 置 場 所</t>
  </si>
  <si>
    <t>月</t>
  </si>
  <si>
    <t>合 計</t>
  </si>
  <si>
    <t>作業
No.</t>
  </si>
  <si>
    <t>通電時間　小計</t>
  </si>
  <si>
    <t>巻上機の選定</t>
  </si>
  <si>
    <t>荷重率 K</t>
  </si>
  <si>
    <t>等　　級</t>
  </si>
  <si>
    <t>設　　定</t>
  </si>
  <si>
    <t>M5 (C)</t>
  </si>
  <si>
    <t>等　級　別</t>
  </si>
  <si>
    <t>測  定  結  果</t>
  </si>
  <si>
    <t>時 間 割 合</t>
  </si>
  <si>
    <t>総　　計</t>
  </si>
  <si>
    <t>通電時間総計／作業時間総計　＝</t>
  </si>
  <si>
    <r>
      <t>月</t>
    </r>
    <r>
      <rPr>
        <sz val="14"/>
        <rFont val="ＭＳ Ｐゴシック"/>
        <family val="3"/>
      </rPr>
      <t xml:space="preserve"> </t>
    </r>
    <r>
      <rPr>
        <sz val="14"/>
        <rFont val="ＭＳ Ｐゴシック"/>
        <family val="3"/>
      </rPr>
      <t>間</t>
    </r>
    <r>
      <rPr>
        <sz val="14"/>
        <rFont val="ＭＳ Ｐゴシック"/>
        <family val="3"/>
      </rPr>
      <t xml:space="preserve"> </t>
    </r>
    <r>
      <rPr>
        <sz val="14"/>
        <rFont val="ＭＳ Ｐゴシック"/>
        <family val="3"/>
      </rPr>
      <t>荷 重</t>
    </r>
    <r>
      <rPr>
        <sz val="14"/>
        <rFont val="ＭＳ Ｐゴシック"/>
        <family val="3"/>
      </rPr>
      <t xml:space="preserve"> </t>
    </r>
    <r>
      <rPr>
        <sz val="14"/>
        <rFont val="ＭＳ Ｐゴシック"/>
        <family val="3"/>
      </rPr>
      <t>率</t>
    </r>
  </si>
  <si>
    <r>
      <t>管 理</t>
    </r>
    <r>
      <rPr>
        <sz val="14"/>
        <rFont val="ＭＳ Ｐゴシック"/>
        <family val="3"/>
      </rPr>
      <t xml:space="preserve"> 年 度</t>
    </r>
  </si>
  <si>
    <t>設 置 場 所</t>
  </si>
  <si>
    <t>設 置 年 月</t>
  </si>
  <si>
    <t>定 格 荷 重</t>
  </si>
  <si>
    <t>設 置 年 月</t>
  </si>
  <si>
    <t>定 格 荷 重</t>
  </si>
  <si>
    <t>設 置 場 所</t>
  </si>
  <si>
    <t>管 理 年 月</t>
  </si>
  <si>
    <t>　　　年度　～　　　　年度　　</t>
  </si>
  <si>
    <t>確 認 日</t>
  </si>
  <si>
    <t>）</t>
  </si>
  <si>
    <t>設定
総運転時間</t>
  </si>
  <si>
    <t>総運転時間</t>
  </si>
  <si>
    <t>総運転時間</t>
  </si>
  <si>
    <t>通電時間　小計</t>
  </si>
  <si>
    <t>始動頻度</t>
  </si>
  <si>
    <t>（回／h）</t>
  </si>
  <si>
    <t>始動回数</t>
  </si>
  <si>
    <t>年間等価
運転時間</t>
  </si>
  <si>
    <t>累計等価
運転時間</t>
  </si>
  <si>
    <t>経年運転時間の関係図</t>
  </si>
  <si>
    <t xml:space="preserve">設定総運転時間 </t>
  </si>
  <si>
    <r>
      <t>－ 　　累計等価運転時間</t>
    </r>
    <r>
      <rPr>
        <sz val="14"/>
        <rFont val="ＭＳ Ｐゴシック"/>
        <family val="3"/>
      </rPr>
      <t xml:space="preserve"> </t>
    </r>
  </si>
  <si>
    <t xml:space="preserve">最新年間等価運転時間 </t>
  </si>
  <si>
    <t>残存耐用時間</t>
  </si>
  <si>
    <t>Ｌ０</t>
  </si>
  <si>
    <t>Ｌ１</t>
  </si>
  <si>
    <t>Ｌ２</t>
  </si>
  <si>
    <t>Ｌ３</t>
  </si>
  <si>
    <t>Ｌ４</t>
  </si>
  <si>
    <t>区 分 記 号
‹計算荷重割合›</t>
  </si>
  <si>
    <t>荷重割合</t>
  </si>
  <si>
    <t>荷重割合</t>
  </si>
  <si>
    <t>実　施　者</t>
  </si>
  <si>
    <t>実　施　者</t>
  </si>
  <si>
    <t>年平均</t>
  </si>
  <si>
    <t>(区分記号)</t>
  </si>
  <si>
    <t>（秒）</t>
  </si>
  <si>
    <t>始動回数</t>
  </si>
  <si>
    <t>（回）</t>
  </si>
  <si>
    <t>　　kg</t>
  </si>
  <si>
    <t>　　級</t>
  </si>
  <si>
    <t>（平均荷重率 ：</t>
  </si>
  <si>
    <t>①</t>
  </si>
  <si>
    <t>②</t>
  </si>
  <si>
    <t>③</t>
  </si>
  <si>
    <t>④</t>
  </si>
  <si>
    <t>⑤</t>
  </si>
  <si>
    <t>⑥</t>
  </si>
  <si>
    <t>⑦</t>
  </si>
  <si>
    <t>⑧</t>
  </si>
  <si>
    <t>⑨</t>
  </si>
  <si>
    <t>⑩</t>
  </si>
  <si>
    <t>⑪</t>
  </si>
  <si>
    <t>⑫</t>
  </si>
  <si>
    <t>⑬</t>
  </si>
  <si>
    <t>⑭</t>
  </si>
  <si>
    <t>⑮</t>
  </si>
  <si>
    <t>⑯</t>
  </si>
  <si>
    <t>機器管理番号</t>
  </si>
  <si>
    <t>使 用 状 況 記 録 表</t>
  </si>
  <si>
    <t>記録文書番号</t>
  </si>
  <si>
    <r>
      <t>（</t>
    </r>
    <r>
      <rPr>
        <sz val="14"/>
        <rFont val="ＭＳ Ｐゴシック"/>
        <family val="3"/>
      </rPr>
      <t>注記） 荷重割合は変更することが可能です。</t>
    </r>
  </si>
  <si>
    <t>　　　　　　級　</t>
  </si>
  <si>
    <t>始動回数総計 ／ 作業時間総計　＝</t>
  </si>
  <si>
    <r>
      <t>Σ（ 時間割合 × 荷重割合</t>
    </r>
    <r>
      <rPr>
        <vertAlign val="superscript"/>
        <sz val="12"/>
        <rFont val="ＭＳ Ｐゴシック"/>
        <family val="3"/>
      </rPr>
      <t>3</t>
    </r>
    <r>
      <rPr>
        <sz val="12"/>
        <rFont val="ＭＳ Ｐゴシック"/>
        <family val="3"/>
      </rPr>
      <t xml:space="preserve"> ）</t>
    </r>
  </si>
  <si>
    <t>＝</t>
  </si>
  <si>
    <r>
      <t>3</t>
    </r>
    <r>
      <rPr>
        <sz val="12"/>
        <rFont val="ＭＳ Ｐゴシック"/>
        <family val="3"/>
      </rPr>
      <t xml:space="preserve">  ＋</t>
    </r>
  </si>
  <si>
    <r>
      <t>3</t>
    </r>
    <r>
      <rPr>
        <sz val="12"/>
        <rFont val="ＭＳ Ｐゴシック"/>
        <family val="3"/>
      </rPr>
      <t xml:space="preserve">  ＝</t>
    </r>
  </si>
  <si>
    <t>（＝</t>
  </si>
  <si>
    <t>％）</t>
  </si>
  <si>
    <t>負荷時間率＝</t>
  </si>
  <si>
    <t>％ＥＤ</t>
  </si>
  <si>
    <r>
      <t>（注</t>
    </r>
    <r>
      <rPr>
        <sz val="14"/>
        <rFont val="ＭＳ Ｐゴシック"/>
        <family val="3"/>
      </rPr>
      <t>記） 荷重率は最大5個を最初に設定して、月間荷重率にその値を記入してください。その他の値は無視されます。</t>
    </r>
  </si>
  <si>
    <r>
      <t>巻上機形</t>
    </r>
    <r>
      <rPr>
        <sz val="14"/>
        <rFont val="ＭＳ Ｐゴシック"/>
        <family val="3"/>
      </rPr>
      <t>式名（ﾒｰｶ名）</t>
    </r>
  </si>
  <si>
    <t>／</t>
  </si>
  <si>
    <t>荷重率 ＝</t>
  </si>
  <si>
    <t>年 間 稼 動 状 況 集 計 表</t>
  </si>
  <si>
    <t>機器管理番号</t>
  </si>
  <si>
    <r>
      <rPr>
        <sz val="18"/>
        <rFont val="ＭＳ Ｐゴシック"/>
        <family val="3"/>
      </rPr>
      <t>　　　　　</t>
    </r>
    <r>
      <rPr>
        <u val="single"/>
        <sz val="18"/>
        <rFont val="ＭＳ Ｐゴシック"/>
        <family val="3"/>
      </rPr>
      <t>巻上機の残存耐用時間確認表</t>
    </r>
  </si>
  <si>
    <t>記録文書番号</t>
  </si>
  <si>
    <r>
      <t>巻上機形</t>
    </r>
    <r>
      <rPr>
        <sz val="14"/>
        <rFont val="ＭＳ Ｐゴシック"/>
        <family val="3"/>
      </rPr>
      <t>式名（ﾒｰｶ名）</t>
    </r>
  </si>
  <si>
    <t>kg</t>
  </si>
  <si>
    <t>荷重率</t>
  </si>
  <si>
    <t>&lt;　　　&gt;</t>
  </si>
  <si>
    <t>③</t>
  </si>
  <si>
    <t>①</t>
  </si>
  <si>
    <t>②</t>
  </si>
  <si>
    <t>④</t>
  </si>
  <si>
    <t>⑤</t>
  </si>
  <si>
    <r>
      <rPr>
        <sz val="14"/>
        <rFont val="ＭＳ Ｐゴシック"/>
        <family val="3"/>
      </rPr>
      <t>使用状況記録表No.</t>
    </r>
  </si>
  <si>
    <r>
      <rPr>
        <sz val="14"/>
        <rFont val="ＭＳ Ｐゴシック"/>
        <family val="3"/>
      </rPr>
      <t>機器管理番号</t>
    </r>
  </si>
  <si>
    <t>年間荷重率＝</t>
  </si>
  <si>
    <r>
      <t>Σ（ 時間割合 × 月間荷重率</t>
    </r>
    <r>
      <rPr>
        <vertAlign val="superscript"/>
        <sz val="12"/>
        <rFont val="ＭＳ Ｐゴシック"/>
        <family val="3"/>
      </rPr>
      <t>3</t>
    </r>
    <r>
      <rPr>
        <sz val="12"/>
        <rFont val="ＭＳ Ｐゴシック"/>
        <family val="3"/>
      </rPr>
      <t xml:space="preserve"> ）</t>
    </r>
  </si>
  <si>
    <t xml:space="preserve"> 始動頻度 ＝</t>
  </si>
  <si>
    <r>
      <t>運 転</t>
    </r>
    <r>
      <rPr>
        <sz val="14"/>
        <rFont val="ＭＳ Ｐゴシック"/>
        <family val="3"/>
      </rPr>
      <t xml:space="preserve">
</t>
    </r>
    <r>
      <rPr>
        <sz val="11"/>
        <rFont val="ＭＳ Ｐゴシック"/>
        <family val="3"/>
      </rPr>
      <t>(上・下)</t>
    </r>
  </si>
  <si>
    <t>負荷時間率 ＝</t>
  </si>
  <si>
    <t>　　通電時間計／ｻﾝﾌﾟﾘﾝｸﾞ時間（秒）　＝</t>
  </si>
  <si>
    <r>
      <t>　　始動回数計 ／ ｻﾝﾌﾟﾘﾝｸﾞ時間（秒） ×　3600</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</si>
</sst>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年目&quot;"/>
    <numFmt numFmtId="177" formatCode="General&quot;kg&quot;"/>
    <numFmt numFmtId="178" formatCode="0.0%"/>
    <numFmt numFmtId="179" formatCode="General&quot;日&quot;"/>
    <numFmt numFmtId="180" formatCode="General&quot;時間&quot;"/>
    <numFmt numFmtId="181" formatCode="General&quot;h&quot;"/>
    <numFmt numFmtId="182" formatCode="0.000_ "/>
    <numFmt numFmtId="183" formatCode="General&quot;年&quot;"/>
    <numFmt numFmtId="184" formatCode="&quot;( &quot;General&quot; )&quot;"/>
    <numFmt numFmtId="185" formatCode="&quot;Yes&quot;;&quot;Yes&quot;;&quot;No&quot;"/>
    <numFmt numFmtId="186" formatCode="&quot;True&quot;;&quot;True&quot;;&quot;False&quot;"/>
    <numFmt numFmtId="187" formatCode="&quot;On&quot;;&quot;On&quot;;&quot;Off&quot;"/>
    <numFmt numFmtId="188" formatCode="[$€-2]\ #,##0.00_);[Red]\([$€-2]\ #,##0.00\)"/>
    <numFmt numFmtId="189" formatCode="&quot;≦&quot;General&quot;h&quot;"/>
    <numFmt numFmtId="190" formatCode="&quot;≦&quot;General"/>
    <numFmt numFmtId="191" formatCode="General&quot;秒&quot;"/>
    <numFmt numFmtId="192" formatCode="General&quot;回&quot;"/>
    <numFmt numFmtId="193" formatCode="0.000_);[Red]\(0.000\)"/>
    <numFmt numFmtId="194" formatCode="0.0_);[Red]\(0.0\)"/>
    <numFmt numFmtId="195" formatCode="0.0_ "/>
    <numFmt numFmtId="196" formatCode="m/d;@"/>
    <numFmt numFmtId="197" formatCode="mm/dd/yy;@"/>
    <numFmt numFmtId="198" formatCode="&quot;＜&quot;General&quot;h&quot;"/>
    <numFmt numFmtId="199" formatCode="General&quot;h≦&quot;"/>
    <numFmt numFmtId="200" formatCode="&quot;&lt; &quot;General&quot; &gt;&quot;"/>
    <numFmt numFmtId="201" formatCode="General\ &quot;kg&quot;"/>
    <numFmt numFmtId="202" formatCode="#,##0_ "/>
    <numFmt numFmtId="203" formatCode="General&quot;①&quot;"/>
    <numFmt numFmtId="204" formatCode="General\,&quot;①&quot;"/>
  </numFmts>
  <fonts count="57">
    <font>
      <sz val="14"/>
      <name val="ＭＳ Ｐゴシック"/>
      <family val="3"/>
    </font>
    <font>
      <sz val="7"/>
      <name val="ＭＳ Ｐゴシック"/>
      <family val="3"/>
    </font>
    <font>
      <u val="single"/>
      <sz val="14"/>
      <color indexed="12"/>
      <name val="ＭＳ Ｐゴシック"/>
      <family val="3"/>
    </font>
    <font>
      <u val="single"/>
      <sz val="14"/>
      <color indexed="36"/>
      <name val="ＭＳ Ｐゴシック"/>
      <family val="3"/>
    </font>
    <font>
      <sz val="6"/>
      <name val="ＭＳ Ｐゴシック"/>
      <family val="3"/>
    </font>
    <font>
      <sz val="14"/>
      <color indexed="8"/>
      <name val="ＭＳ Ｐゴシック"/>
      <family val="3"/>
    </font>
    <font>
      <sz val="12"/>
      <name val="ＭＳ Ｐゴシック"/>
      <family val="3"/>
    </font>
    <font>
      <b/>
      <sz val="14"/>
      <name val="ＭＳ Ｐゴシック"/>
      <family val="3"/>
    </font>
    <font>
      <u val="single"/>
      <sz val="18"/>
      <name val="ＭＳ Ｐゴシック"/>
      <family val="3"/>
    </font>
    <font>
      <u val="single"/>
      <sz val="16"/>
      <name val="ＭＳ Ｐゴシック"/>
      <family val="3"/>
    </font>
    <font>
      <sz val="9"/>
      <name val="ＭＳ Ｐゴシック"/>
      <family val="3"/>
    </font>
    <font>
      <b/>
      <sz val="12"/>
      <name val="ＭＳ Ｐゴシック"/>
      <family val="3"/>
    </font>
    <font>
      <sz val="11"/>
      <color indexed="8"/>
      <name val="ＭＳ Ｐゴシック"/>
      <family val="3"/>
    </font>
    <font>
      <sz val="9"/>
      <color indexed="8"/>
      <name val="ＭＳ Ｐゴシック"/>
      <family val="3"/>
    </font>
    <font>
      <sz val="12"/>
      <color indexed="8"/>
      <name val="ＭＳ ゴシック"/>
      <family val="3"/>
    </font>
    <font>
      <sz val="10"/>
      <color indexed="8"/>
      <name val="ＭＳ ゴシック"/>
      <family val="3"/>
    </font>
    <font>
      <u val="single"/>
      <sz val="14"/>
      <name val="ＭＳ Ｐゴシック"/>
      <family val="3"/>
    </font>
    <font>
      <vertAlign val="superscript"/>
      <sz val="12"/>
      <name val="ＭＳ Ｐゴシック"/>
      <family val="3"/>
    </font>
    <font>
      <sz val="1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name val="Yu Gothic"/>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style="thin"/>
      <top style="double"/>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color indexed="63"/>
      </bottom>
    </border>
    <border>
      <left style="medium"/>
      <right style="dotted"/>
      <top style="double"/>
      <bottom style="double"/>
    </border>
    <border>
      <left>
        <color indexed="63"/>
      </left>
      <right>
        <color indexed="63"/>
      </right>
      <top style="double"/>
      <bottom style="double"/>
    </border>
    <border>
      <left>
        <color indexed="63"/>
      </left>
      <right style="medium"/>
      <top style="double"/>
      <bottom style="double"/>
    </border>
    <border>
      <left style="medium"/>
      <right style="double"/>
      <top style="thin"/>
      <bottom style="thin"/>
    </border>
    <border>
      <left style="medium"/>
      <right style="double"/>
      <top style="thin"/>
      <bottom style="medium"/>
    </border>
    <border>
      <left style="medium"/>
      <right style="double"/>
      <top style="double"/>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double"/>
      <bottom style="thin"/>
    </border>
    <border>
      <left style="medium"/>
      <right style="thin"/>
      <top>
        <color indexed="63"/>
      </top>
      <bottom style="medium"/>
    </border>
    <border>
      <left>
        <color indexed="63"/>
      </left>
      <right style="medium"/>
      <top>
        <color indexed="63"/>
      </top>
      <bottom>
        <color indexed="63"/>
      </bottom>
    </border>
    <border>
      <left style="thin"/>
      <right style="medium"/>
      <top style="double"/>
      <bottom style="thin"/>
    </border>
    <border>
      <left style="thin"/>
      <right style="medium"/>
      <top style="thin"/>
      <bottom style="medium"/>
    </border>
    <border>
      <left>
        <color indexed="63"/>
      </left>
      <right>
        <color indexed="63"/>
      </right>
      <top>
        <color indexed="63"/>
      </top>
      <bottom style="medium"/>
    </border>
    <border>
      <left>
        <color indexed="63"/>
      </left>
      <right style="medium"/>
      <top style="thin"/>
      <bottom style="thin"/>
    </border>
    <border>
      <left>
        <color indexed="63"/>
      </left>
      <right>
        <color indexed="63"/>
      </right>
      <top style="double"/>
      <bottom>
        <color indexed="63"/>
      </bottom>
    </border>
    <border>
      <left style="dotted"/>
      <right>
        <color indexed="63"/>
      </right>
      <top style="double"/>
      <bottom style="double"/>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medium"/>
      <top style="medium"/>
      <bottom style="thin"/>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double"/>
    </border>
    <border>
      <left>
        <color indexed="63"/>
      </left>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double"/>
      <right>
        <color indexed="63"/>
      </right>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color indexed="63"/>
      </left>
      <right>
        <color indexed="63"/>
      </right>
      <top>
        <color indexed="63"/>
      </top>
      <bottom style="double"/>
    </border>
    <border>
      <left style="thin"/>
      <right style="thin"/>
      <top>
        <color indexed="63"/>
      </top>
      <bottom style="double"/>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double"/>
      <right>
        <color indexed="63"/>
      </right>
      <top style="thin"/>
      <bottom style="thin"/>
    </border>
    <border>
      <left style="double"/>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medium"/>
      <right style="double"/>
      <top style="medium"/>
      <bottom>
        <color indexed="63"/>
      </bottom>
    </border>
    <border>
      <left style="medium"/>
      <right style="double"/>
      <top>
        <color indexed="63"/>
      </top>
      <bottom style="double"/>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double"/>
      <right>
        <color indexed="63"/>
      </right>
      <top style="double"/>
      <bottom style="thin"/>
    </border>
    <border>
      <left style="double"/>
      <right style="thin"/>
      <top>
        <color indexed="63"/>
      </top>
      <bottom style="thin"/>
    </border>
    <border>
      <left style="double"/>
      <right style="thin"/>
      <top style="thin"/>
      <bottom style="medium"/>
    </border>
    <border>
      <left>
        <color indexed="63"/>
      </left>
      <right style="medium"/>
      <top style="medium"/>
      <bottom style="medium"/>
    </border>
    <border>
      <left style="thin"/>
      <right style="thin"/>
      <top style="medium"/>
      <bottom style="thin"/>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double"/>
    </border>
    <border>
      <left>
        <color indexed="63"/>
      </left>
      <right style="double"/>
      <top>
        <color indexed="63"/>
      </top>
      <bottom style="double"/>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thin"/>
      <bottom style="medium"/>
    </border>
    <border>
      <left style="medium"/>
      <right style="thin"/>
      <top style="medium"/>
      <bottom style="thin"/>
    </border>
    <border>
      <left style="double"/>
      <right style="thin"/>
      <top style="medium"/>
      <bottom style="thin"/>
    </border>
    <border>
      <left style="thin"/>
      <right style="medium"/>
      <top style="medium"/>
      <bottom style="thin"/>
    </border>
    <border>
      <left style="thin"/>
      <right>
        <color indexed="63"/>
      </right>
      <top style="thin"/>
      <bottom style="double"/>
    </border>
    <border>
      <left>
        <color indexed="63"/>
      </left>
      <right style="thin"/>
      <top style="thin"/>
      <bottom style="double"/>
    </border>
    <border diagonalUp="1">
      <left style="thin"/>
      <right>
        <color indexed="63"/>
      </right>
      <top style="double"/>
      <bottom style="medium"/>
      <diagonal style="thin"/>
    </border>
    <border diagonalUp="1">
      <left>
        <color indexed="63"/>
      </left>
      <right style="thin"/>
      <top style="double"/>
      <bottom style="medium"/>
      <diagonal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
      <left>
        <color indexed="63"/>
      </left>
      <right style="double"/>
      <top style="medium"/>
      <bottom style="thin"/>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style="thin"/>
      <right style="medium"/>
      <top style="medium"/>
      <bottom>
        <color indexed="63"/>
      </bottom>
    </border>
    <border>
      <left style="thin"/>
      <right style="medium"/>
      <top>
        <color indexed="63"/>
      </top>
      <bottom style="double"/>
    </border>
    <border>
      <left style="medium"/>
      <right>
        <color indexed="63"/>
      </right>
      <top style="double"/>
      <bottom>
        <color indexed="63"/>
      </bottom>
    </border>
    <border>
      <left>
        <color indexed="63"/>
      </left>
      <right style="medium"/>
      <top>
        <color indexed="63"/>
      </top>
      <bottom style="thin"/>
    </border>
    <border>
      <left style="medium"/>
      <right>
        <color indexed="63"/>
      </right>
      <top style="thin"/>
      <bottom style="double"/>
    </border>
    <border>
      <left style="medium"/>
      <right>
        <color indexed="63"/>
      </right>
      <top>
        <color indexed="63"/>
      </top>
      <bottom style="medium"/>
    </border>
    <border>
      <left style="thin"/>
      <right style="medium"/>
      <top>
        <color indexed="63"/>
      </top>
      <bottom>
        <color indexed="63"/>
      </bottom>
    </border>
    <border>
      <left style="thin"/>
      <right style="thin"/>
      <top style="double"/>
      <bottom>
        <color indexed="63"/>
      </bottom>
    </border>
    <border>
      <left>
        <color indexed="63"/>
      </left>
      <right style="medium"/>
      <top style="thin"/>
      <bottom>
        <color indexed="63"/>
      </bottom>
    </border>
    <border>
      <left style="medium"/>
      <right style="double"/>
      <top>
        <color indexed="63"/>
      </top>
      <bottom>
        <color indexed="63"/>
      </bottom>
    </border>
    <border>
      <left style="medium"/>
      <right style="double"/>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424">
    <xf numFmtId="0" fontId="0" fillId="0" borderId="0" xfId="0" applyAlignment="1">
      <alignment vertical="center"/>
    </xf>
    <xf numFmtId="0" fontId="0" fillId="33" borderId="0" xfId="0" applyFont="1" applyFill="1" applyAlignment="1">
      <alignment vertical="center"/>
    </xf>
    <xf numFmtId="0" fontId="0" fillId="33" borderId="0" xfId="0" applyFont="1" applyFill="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183" fontId="0" fillId="33" borderId="13" xfId="0" applyNumberFormat="1" applyFont="1" applyFill="1" applyBorder="1" applyAlignment="1">
      <alignment horizontal="center" vertical="center"/>
    </xf>
    <xf numFmtId="181" fontId="0" fillId="33" borderId="14" xfId="0" applyNumberFormat="1" applyFont="1" applyFill="1" applyBorder="1" applyAlignment="1">
      <alignment horizontal="center" vertical="center"/>
    </xf>
    <xf numFmtId="0" fontId="0" fillId="33" borderId="14" xfId="0" applyFont="1" applyFill="1" applyBorder="1" applyAlignment="1">
      <alignment horizontal="center" vertical="center"/>
    </xf>
    <xf numFmtId="181" fontId="0" fillId="33" borderId="15" xfId="0" applyNumberFormat="1" applyFont="1" applyFill="1" applyBorder="1" applyAlignment="1">
      <alignment horizontal="center" vertical="center"/>
    </xf>
    <xf numFmtId="190" fontId="0" fillId="33" borderId="16" xfId="0" applyNumberFormat="1" applyFont="1" applyFill="1" applyBorder="1" applyAlignment="1">
      <alignment horizontal="center" vertical="center" wrapText="1"/>
    </xf>
    <xf numFmtId="0" fontId="0" fillId="33" borderId="17" xfId="0" applyFont="1" applyFill="1" applyBorder="1" applyAlignment="1">
      <alignment horizontal="center" vertical="center" wrapText="1"/>
    </xf>
    <xf numFmtId="183" fontId="0" fillId="33" borderId="18" xfId="0" applyNumberFormat="1" applyFont="1" applyFill="1" applyBorder="1" applyAlignment="1">
      <alignment horizontal="center" vertical="center"/>
    </xf>
    <xf numFmtId="181" fontId="0" fillId="33"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181" fontId="0" fillId="33" borderId="20" xfId="0" applyNumberFormat="1" applyFont="1" applyFill="1" applyBorder="1" applyAlignment="1">
      <alignment horizontal="center" vertical="center"/>
    </xf>
    <xf numFmtId="190" fontId="0" fillId="33" borderId="21" xfId="0" applyNumberFormat="1" applyFont="1" applyFill="1" applyBorder="1" applyAlignment="1">
      <alignment horizontal="center" vertical="center" wrapText="1"/>
    </xf>
    <xf numFmtId="0" fontId="0" fillId="33" borderId="19" xfId="0" applyFont="1" applyFill="1" applyBorder="1" applyAlignment="1">
      <alignment horizontal="center" vertical="center" wrapText="1"/>
    </xf>
    <xf numFmtId="190" fontId="0" fillId="33" borderId="22" xfId="0" applyNumberFormat="1" applyFont="1" applyFill="1" applyBorder="1" applyAlignment="1">
      <alignment horizontal="center" vertical="center" wrapText="1"/>
    </xf>
    <xf numFmtId="0" fontId="0" fillId="33" borderId="23" xfId="0" applyFont="1" applyFill="1" applyBorder="1" applyAlignment="1">
      <alignment horizontal="center" vertical="center" wrapText="1"/>
    </xf>
    <xf numFmtId="0" fontId="5" fillId="33" borderId="0" xfId="0" applyFont="1" applyFill="1" applyAlignment="1">
      <alignment vertical="center"/>
    </xf>
    <xf numFmtId="0" fontId="5" fillId="33" borderId="0" xfId="0" applyFont="1" applyFill="1" applyAlignment="1">
      <alignment horizontal="center" vertical="center"/>
    </xf>
    <xf numFmtId="0" fontId="0" fillId="33" borderId="0" xfId="0" applyFont="1" applyFill="1" applyAlignment="1">
      <alignment vertical="center"/>
    </xf>
    <xf numFmtId="183" fontId="0" fillId="33" borderId="18" xfId="0" applyNumberFormat="1" applyFont="1" applyFill="1" applyBorder="1" applyAlignment="1">
      <alignment horizontal="center" vertical="center"/>
    </xf>
    <xf numFmtId="181" fontId="0" fillId="33" borderId="19" xfId="0" applyNumberFormat="1" applyFont="1" applyFill="1" applyBorder="1" applyAlignment="1">
      <alignment horizontal="center" vertical="center"/>
    </xf>
    <xf numFmtId="0" fontId="0" fillId="33" borderId="19" xfId="0" applyFont="1" applyFill="1" applyBorder="1" applyAlignment="1">
      <alignment horizontal="center" vertical="center"/>
    </xf>
    <xf numFmtId="181" fontId="0" fillId="33" borderId="20" xfId="0" applyNumberFormat="1" applyFont="1" applyFill="1" applyBorder="1" applyAlignment="1">
      <alignment horizontal="center" vertical="center"/>
    </xf>
    <xf numFmtId="183" fontId="0" fillId="33" borderId="24" xfId="0" applyNumberFormat="1" applyFont="1" applyFill="1" applyBorder="1" applyAlignment="1">
      <alignment horizontal="center" vertical="center"/>
    </xf>
    <xf numFmtId="183" fontId="6" fillId="33" borderId="25" xfId="0" applyNumberFormat="1" applyFont="1" applyFill="1" applyBorder="1" applyAlignment="1">
      <alignment horizontal="center" vertical="center"/>
    </xf>
    <xf numFmtId="182" fontId="0" fillId="33" borderId="26" xfId="0" applyNumberFormat="1" applyFont="1" applyFill="1" applyBorder="1" applyAlignment="1">
      <alignment horizontal="center" vertical="center"/>
    </xf>
    <xf numFmtId="181" fontId="0" fillId="33" borderId="26" xfId="0" applyNumberFormat="1" applyFont="1" applyFill="1" applyBorder="1" applyAlignment="1">
      <alignment horizontal="center" vertical="center"/>
    </xf>
    <xf numFmtId="181" fontId="0" fillId="33" borderId="27" xfId="0" applyNumberFormat="1" applyFont="1" applyFill="1" applyBorder="1" applyAlignment="1">
      <alignment horizontal="center" vertical="center" shrinkToFit="1"/>
    </xf>
    <xf numFmtId="181" fontId="0" fillId="33" borderId="0" xfId="0" applyNumberFormat="1" applyFont="1" applyFill="1" applyBorder="1" applyAlignment="1">
      <alignment horizontal="left" vertical="center"/>
    </xf>
    <xf numFmtId="181" fontId="0" fillId="33" borderId="0" xfId="0" applyNumberFormat="1" applyFont="1" applyFill="1" applyBorder="1" applyAlignment="1">
      <alignment horizontal="center" vertical="center"/>
    </xf>
    <xf numFmtId="0" fontId="0" fillId="33" borderId="0" xfId="0" applyFont="1" applyFill="1" applyAlignment="1">
      <alignment vertical="center"/>
    </xf>
    <xf numFmtId="0" fontId="0" fillId="33" borderId="2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0" xfId="0" applyFont="1" applyFill="1" applyBorder="1" applyAlignment="1">
      <alignment horizontal="justify" vertical="center" wrapText="1"/>
    </xf>
    <xf numFmtId="0" fontId="0" fillId="33" borderId="0" xfId="0" applyFont="1" applyFill="1" applyAlignment="1">
      <alignment vertical="center"/>
    </xf>
    <xf numFmtId="0" fontId="0" fillId="33" borderId="0" xfId="0" applyFont="1" applyFill="1" applyAlignment="1">
      <alignment vertical="center"/>
    </xf>
    <xf numFmtId="0" fontId="0" fillId="33" borderId="30" xfId="0" applyFont="1" applyFill="1" applyBorder="1" applyAlignment="1">
      <alignment horizontal="center" vertical="center" wrapText="1"/>
    </xf>
    <xf numFmtId="57" fontId="0" fillId="33" borderId="0" xfId="0" applyNumberFormat="1" applyFont="1" applyFill="1" applyAlignment="1">
      <alignment horizontal="center" vertical="center"/>
    </xf>
    <xf numFmtId="0" fontId="0" fillId="33" borderId="31" xfId="0" applyFont="1" applyFill="1" applyBorder="1" applyAlignment="1">
      <alignment horizontal="justify" vertical="center" wrapText="1"/>
    </xf>
    <xf numFmtId="0" fontId="0" fillId="33" borderId="32" xfId="0" applyFont="1" applyFill="1" applyBorder="1" applyAlignment="1">
      <alignment horizontal="justify" vertical="center" wrapText="1"/>
    </xf>
    <xf numFmtId="0" fontId="0" fillId="33" borderId="0" xfId="0" applyFont="1" applyFill="1" applyBorder="1" applyAlignment="1">
      <alignment horizontal="center" vertical="center" shrinkToFit="1"/>
    </xf>
    <xf numFmtId="0" fontId="9" fillId="33" borderId="33"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7" xfId="0" applyFont="1" applyFill="1" applyBorder="1" applyAlignment="1">
      <alignment vertical="center"/>
    </xf>
    <xf numFmtId="0" fontId="0" fillId="33" borderId="38" xfId="0" applyFont="1" applyFill="1" applyBorder="1" applyAlignment="1">
      <alignment vertical="center"/>
    </xf>
    <xf numFmtId="0" fontId="0" fillId="33" borderId="0" xfId="0" applyFont="1" applyFill="1" applyBorder="1" applyAlignment="1">
      <alignment horizontal="center" vertical="center" wrapText="1"/>
    </xf>
    <xf numFmtId="191" fontId="0" fillId="33" borderId="0" xfId="0" applyNumberFormat="1" applyFont="1" applyFill="1" applyBorder="1" applyAlignment="1">
      <alignment horizontal="center" vertical="center" wrapText="1"/>
    </xf>
    <xf numFmtId="192" fontId="0" fillId="33" borderId="0" xfId="0" applyNumberFormat="1" applyFont="1" applyFill="1" applyBorder="1" applyAlignment="1">
      <alignment horizontal="center" vertical="center" wrapText="1"/>
    </xf>
    <xf numFmtId="0" fontId="0" fillId="33" borderId="39"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0"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0" xfId="0" applyFont="1" applyFill="1" applyBorder="1" applyAlignment="1">
      <alignment horizontal="center" vertical="center" wrapText="1"/>
    </xf>
    <xf numFmtId="56" fontId="0" fillId="33" borderId="0" xfId="0" applyNumberFormat="1" applyFont="1" applyFill="1" applyAlignment="1">
      <alignment vertical="center"/>
    </xf>
    <xf numFmtId="181" fontId="0" fillId="33" borderId="0" xfId="0" applyNumberFormat="1" applyFont="1" applyFill="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wrapText="1"/>
    </xf>
    <xf numFmtId="0" fontId="0" fillId="33" borderId="26" xfId="0" applyFont="1" applyFill="1" applyBorder="1" applyAlignment="1">
      <alignment vertical="center"/>
    </xf>
    <xf numFmtId="0" fontId="0" fillId="33" borderId="0" xfId="0" applyFont="1" applyFill="1" applyBorder="1" applyAlignment="1">
      <alignment vertical="center"/>
    </xf>
    <xf numFmtId="181" fontId="0" fillId="33" borderId="0" xfId="0" applyNumberFormat="1" applyFont="1" applyFill="1" applyBorder="1" applyAlignment="1">
      <alignment horizontal="right" vertical="center" shrinkToFit="1"/>
    </xf>
    <xf numFmtId="181" fontId="0" fillId="33" borderId="0" xfId="0" applyNumberFormat="1" applyFont="1" applyFill="1" applyBorder="1" applyAlignment="1">
      <alignment horizontal="center" vertical="center"/>
    </xf>
    <xf numFmtId="181" fontId="0" fillId="33" borderId="41" xfId="0" applyNumberFormat="1" applyFont="1" applyFill="1" applyBorder="1" applyAlignment="1">
      <alignment horizontal="center" vertical="center" shrinkToFit="1"/>
    </xf>
    <xf numFmtId="0" fontId="0" fillId="33" borderId="17" xfId="0" applyNumberFormat="1" applyFont="1" applyFill="1" applyBorder="1" applyAlignment="1">
      <alignment horizontal="center" vertical="center"/>
    </xf>
    <xf numFmtId="0" fontId="0" fillId="33" borderId="42" xfId="0" applyNumberFormat="1" applyFont="1" applyFill="1" applyBorder="1" applyAlignment="1">
      <alignment horizontal="center" vertical="center"/>
    </xf>
    <xf numFmtId="0" fontId="0" fillId="33" borderId="19" xfId="0" applyNumberFormat="1" applyFont="1" applyFill="1" applyBorder="1" applyAlignment="1">
      <alignment horizontal="center" vertical="center"/>
    </xf>
    <xf numFmtId="0" fontId="0" fillId="33" borderId="20" xfId="0" applyNumberFormat="1" applyFont="1" applyFill="1" applyBorder="1" applyAlignment="1">
      <alignment horizontal="center" vertical="center"/>
    </xf>
    <xf numFmtId="0" fontId="0" fillId="33" borderId="23" xfId="0" applyNumberFormat="1" applyFont="1" applyFill="1" applyBorder="1" applyAlignment="1">
      <alignment horizontal="center" vertical="center"/>
    </xf>
    <xf numFmtId="0" fontId="0" fillId="33" borderId="43" xfId="0" applyNumberFormat="1" applyFont="1" applyFill="1" applyBorder="1" applyAlignment="1">
      <alignment horizontal="center" vertical="center"/>
    </xf>
    <xf numFmtId="181" fontId="0" fillId="34" borderId="14" xfId="0" applyNumberFormat="1" applyFont="1" applyFill="1" applyBorder="1" applyAlignment="1" applyProtection="1">
      <alignment horizontal="center" vertical="center"/>
      <protection locked="0"/>
    </xf>
    <xf numFmtId="182" fontId="0" fillId="34" borderId="14" xfId="0" applyNumberFormat="1"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wrapText="1"/>
      <protection locked="0"/>
    </xf>
    <xf numFmtId="0" fontId="0" fillId="34" borderId="19"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181" fontId="0" fillId="33" borderId="44" xfId="0" applyNumberFormat="1" applyFont="1" applyFill="1" applyBorder="1" applyAlignment="1">
      <alignment horizontal="center" vertical="center" shrinkToFit="1"/>
    </xf>
    <xf numFmtId="181" fontId="0" fillId="33" borderId="26" xfId="0" applyNumberFormat="1" applyFont="1" applyFill="1" applyBorder="1" applyAlignment="1">
      <alignment horizontal="right" vertical="center" shrinkToFit="1"/>
    </xf>
    <xf numFmtId="0" fontId="0" fillId="0" borderId="45" xfId="0" applyBorder="1" applyAlignment="1">
      <alignment vertical="center"/>
    </xf>
    <xf numFmtId="178" fontId="0" fillId="0" borderId="46" xfId="0" applyNumberFormat="1" applyFont="1" applyFill="1" applyBorder="1" applyAlignment="1" applyProtection="1">
      <alignment horizontal="center" vertical="center"/>
      <protection locked="0"/>
    </xf>
    <xf numFmtId="0" fontId="0" fillId="33" borderId="45" xfId="0" applyFill="1" applyBorder="1" applyAlignment="1" applyProtection="1">
      <alignment vertical="center" shrinkToFit="1"/>
      <protection locked="0"/>
    </xf>
    <xf numFmtId="183" fontId="0" fillId="33" borderId="47" xfId="0" applyNumberFormat="1" applyFill="1" applyBorder="1" applyAlignment="1">
      <alignment horizontal="right" vertical="center" shrinkToFit="1"/>
    </xf>
    <xf numFmtId="197" fontId="0" fillId="33" borderId="48" xfId="0" applyNumberFormat="1" applyFill="1" applyBorder="1" applyAlignment="1" applyProtection="1">
      <alignment horizontal="left" vertical="center" shrinkToFit="1"/>
      <protection locked="0"/>
    </xf>
    <xf numFmtId="197" fontId="0" fillId="33" borderId="38" xfId="0" applyNumberFormat="1" applyFill="1" applyBorder="1" applyAlignment="1" applyProtection="1">
      <alignment horizontal="left" vertical="center" shrinkToFit="1"/>
      <protection locked="0"/>
    </xf>
    <xf numFmtId="197" fontId="0" fillId="33" borderId="14" xfId="0" applyNumberFormat="1" applyFill="1" applyBorder="1" applyAlignment="1" applyProtection="1">
      <alignment horizontal="left" vertical="center" shrinkToFit="1"/>
      <protection locked="0"/>
    </xf>
    <xf numFmtId="197" fontId="0" fillId="33" borderId="15" xfId="0" applyNumberFormat="1" applyFill="1" applyBorder="1" applyAlignment="1" applyProtection="1">
      <alignment horizontal="left" vertical="center" shrinkToFit="1"/>
      <protection locked="0"/>
    </xf>
    <xf numFmtId="197" fontId="0" fillId="33" borderId="49" xfId="0" applyNumberFormat="1" applyFill="1" applyBorder="1" applyAlignment="1" applyProtection="1">
      <alignment horizontal="left" vertical="center" shrinkToFit="1"/>
      <protection locked="0"/>
    </xf>
    <xf numFmtId="197" fontId="0" fillId="33" borderId="19" xfId="0" applyNumberFormat="1" applyFill="1" applyBorder="1" applyAlignment="1" applyProtection="1">
      <alignment horizontal="left" vertical="center" shrinkToFit="1"/>
      <protection locked="0"/>
    </xf>
    <xf numFmtId="197" fontId="0" fillId="33" borderId="20" xfId="0" applyNumberFormat="1" applyFill="1" applyBorder="1" applyAlignment="1" applyProtection="1">
      <alignment horizontal="left" vertical="center" shrinkToFit="1"/>
      <protection locked="0"/>
    </xf>
    <xf numFmtId="197" fontId="0" fillId="33" borderId="50" xfId="0" applyNumberFormat="1" applyFill="1" applyBorder="1" applyAlignment="1" applyProtection="1">
      <alignment horizontal="left" vertical="center" shrinkToFit="1"/>
      <protection locked="0"/>
    </xf>
    <xf numFmtId="197" fontId="0" fillId="33" borderId="23" xfId="0" applyNumberFormat="1" applyFill="1" applyBorder="1" applyAlignment="1" applyProtection="1">
      <alignment horizontal="left" vertical="center" shrinkToFit="1"/>
      <protection locked="0"/>
    </xf>
    <xf numFmtId="197" fontId="0" fillId="33" borderId="43" xfId="0" applyNumberFormat="1" applyFill="1" applyBorder="1" applyAlignment="1" applyProtection="1">
      <alignment horizontal="left" vertical="center" shrinkToFit="1"/>
      <protection locked="0"/>
    </xf>
    <xf numFmtId="0" fontId="8" fillId="33" borderId="44" xfId="0" applyFont="1" applyFill="1" applyBorder="1" applyAlignment="1">
      <alignment vertical="center"/>
    </xf>
    <xf numFmtId="0" fontId="8" fillId="33" borderId="0" xfId="0" applyFont="1" applyFill="1" applyBorder="1" applyAlignment="1">
      <alignment vertical="center"/>
    </xf>
    <xf numFmtId="0" fontId="17" fillId="33" borderId="0" xfId="0" applyFont="1" applyFill="1" applyBorder="1" applyAlignment="1">
      <alignment horizontal="center" vertical="center"/>
    </xf>
    <xf numFmtId="0" fontId="6" fillId="33" borderId="0" xfId="0" applyFont="1" applyFill="1" applyBorder="1" applyAlignment="1">
      <alignment horizontal="center" vertical="center"/>
    </xf>
    <xf numFmtId="0" fontId="17" fillId="33" borderId="0" xfId="0" applyFont="1" applyFill="1" applyBorder="1" applyAlignment="1">
      <alignment horizontal="left" vertical="center"/>
    </xf>
    <xf numFmtId="0" fontId="6" fillId="33" borderId="51" xfId="0" applyFont="1" applyFill="1" applyBorder="1" applyAlignment="1">
      <alignment vertical="center"/>
    </xf>
    <xf numFmtId="195" fontId="6" fillId="33" borderId="0" xfId="0" applyNumberFormat="1" applyFont="1" applyFill="1" applyBorder="1" applyAlignment="1">
      <alignment horizontal="center" vertical="center" shrinkToFit="1"/>
    </xf>
    <xf numFmtId="0" fontId="6" fillId="33" borderId="51" xfId="0" applyFont="1" applyFill="1" applyBorder="1" applyAlignment="1">
      <alignment vertical="center" shrinkToFit="1"/>
    </xf>
    <xf numFmtId="0" fontId="6" fillId="33" borderId="0" xfId="0" applyNumberFormat="1" applyFont="1" applyFill="1" applyBorder="1" applyAlignment="1">
      <alignment vertical="center" shrinkToFit="1"/>
    </xf>
    <xf numFmtId="0" fontId="6" fillId="33" borderId="0" xfId="0" applyFont="1" applyFill="1" applyBorder="1" applyAlignment="1">
      <alignment horizontal="center" vertical="center" shrinkToFit="1"/>
    </xf>
    <xf numFmtId="49" fontId="6" fillId="33" borderId="0" xfId="0" applyNumberFormat="1" applyFont="1" applyFill="1" applyBorder="1" applyAlignment="1">
      <alignment horizontal="center" vertical="center"/>
    </xf>
    <xf numFmtId="197" fontId="0" fillId="33" borderId="52" xfId="0" applyNumberFormat="1" applyFill="1" applyBorder="1" applyAlignment="1" applyProtection="1">
      <alignment horizontal="left" vertical="center" shrinkToFit="1"/>
      <protection locked="0"/>
    </xf>
    <xf numFmtId="20" fontId="0" fillId="33" borderId="0" xfId="0" applyNumberFormat="1" applyFont="1" applyFill="1" applyAlignment="1">
      <alignment vertical="center"/>
    </xf>
    <xf numFmtId="0" fontId="6" fillId="33" borderId="53" xfId="0" applyFont="1" applyFill="1" applyBorder="1" applyAlignment="1">
      <alignment horizontal="center" vertical="center"/>
    </xf>
    <xf numFmtId="0" fontId="0" fillId="33" borderId="54" xfId="0" applyFont="1" applyFill="1" applyBorder="1" applyAlignment="1" applyProtection="1">
      <alignment horizontal="center" vertical="center" wrapText="1"/>
      <protection locked="0"/>
    </xf>
    <xf numFmtId="0" fontId="0" fillId="33" borderId="55" xfId="0" applyFont="1" applyFill="1" applyBorder="1" applyAlignment="1" applyProtection="1">
      <alignment horizontal="center" vertical="center" wrapText="1"/>
      <protection locked="0"/>
    </xf>
    <xf numFmtId="0" fontId="0" fillId="33" borderId="52" xfId="0" applyFont="1" applyFill="1" applyBorder="1" applyAlignment="1" applyProtection="1">
      <alignment horizontal="center" vertical="center" wrapText="1"/>
      <protection locked="0"/>
    </xf>
    <xf numFmtId="191" fontId="0" fillId="34" borderId="56" xfId="0" applyNumberFormat="1" applyFont="1" applyFill="1" applyBorder="1" applyAlignment="1" applyProtection="1">
      <alignment horizontal="center" vertical="center" wrapText="1"/>
      <protection locked="0"/>
    </xf>
    <xf numFmtId="191" fontId="0" fillId="34" borderId="57" xfId="0" applyNumberFormat="1" applyFont="1" applyFill="1" applyBorder="1" applyAlignment="1" applyProtection="1">
      <alignment horizontal="center" vertical="center" wrapText="1"/>
      <protection locked="0"/>
    </xf>
    <xf numFmtId="191" fontId="0" fillId="34" borderId="45" xfId="0" applyNumberFormat="1" applyFont="1" applyFill="1" applyBorder="1" applyAlignment="1" applyProtection="1">
      <alignment horizontal="center" vertical="center" wrapText="1"/>
      <protection locked="0"/>
    </xf>
    <xf numFmtId="0" fontId="0" fillId="33" borderId="56" xfId="0" applyFont="1" applyFill="1" applyBorder="1" applyAlignment="1" applyProtection="1">
      <alignment horizontal="center" vertical="center" wrapText="1"/>
      <protection locked="0"/>
    </xf>
    <xf numFmtId="0" fontId="0" fillId="33" borderId="57" xfId="0" applyFont="1" applyFill="1" applyBorder="1" applyAlignment="1" applyProtection="1">
      <alignment horizontal="center" vertical="center" wrapText="1"/>
      <protection locked="0"/>
    </xf>
    <xf numFmtId="0" fontId="0" fillId="33" borderId="45" xfId="0" applyFont="1" applyFill="1" applyBorder="1" applyAlignment="1" applyProtection="1">
      <alignment horizontal="center" vertical="center" wrapText="1"/>
      <protection locked="0"/>
    </xf>
    <xf numFmtId="0" fontId="0" fillId="33" borderId="58" xfId="0" applyFont="1" applyFill="1" applyBorder="1" applyAlignment="1" applyProtection="1">
      <alignment horizontal="center" vertical="center" wrapText="1"/>
      <protection locked="0"/>
    </xf>
    <xf numFmtId="0" fontId="0" fillId="33" borderId="59" xfId="0" applyFont="1" applyFill="1" applyBorder="1" applyAlignment="1" applyProtection="1">
      <alignment horizontal="center" vertical="center" wrapText="1"/>
      <protection locked="0"/>
    </xf>
    <xf numFmtId="0" fontId="0" fillId="33" borderId="60" xfId="0" applyFont="1" applyFill="1" applyBorder="1" applyAlignment="1" applyProtection="1">
      <alignment horizontal="center" vertical="center" wrapText="1"/>
      <protection locked="0"/>
    </xf>
    <xf numFmtId="0" fontId="6" fillId="33" borderId="58" xfId="0" applyFont="1" applyFill="1" applyBorder="1" applyAlignment="1">
      <alignment horizontal="center" vertical="center"/>
    </xf>
    <xf numFmtId="0" fontId="6" fillId="33" borderId="50"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59" xfId="0" applyFont="1" applyFill="1" applyBorder="1" applyAlignment="1">
      <alignment horizontal="center" vertical="center"/>
    </xf>
    <xf numFmtId="0" fontId="8" fillId="33" borderId="50" xfId="0" applyFont="1" applyFill="1" applyBorder="1" applyAlignment="1">
      <alignment horizontal="center" vertical="center"/>
    </xf>
    <xf numFmtId="0" fontId="0" fillId="33" borderId="61"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61"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33" borderId="31" xfId="0" applyFont="1" applyFill="1" applyBorder="1" applyAlignment="1">
      <alignment vertical="center"/>
    </xf>
    <xf numFmtId="0" fontId="0" fillId="33" borderId="67"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69" xfId="0" applyFont="1" applyFill="1" applyBorder="1" applyAlignment="1">
      <alignment horizontal="center" vertical="center" shrinkToFit="1"/>
    </xf>
    <xf numFmtId="0" fontId="0" fillId="33" borderId="66" xfId="0" applyFont="1" applyFill="1" applyBorder="1" applyAlignment="1">
      <alignment horizontal="center" vertical="center" shrinkToFit="1"/>
    </xf>
    <xf numFmtId="200" fontId="0" fillId="34" borderId="62" xfId="0" applyNumberFormat="1" applyFont="1" applyFill="1" applyBorder="1" applyAlignment="1" applyProtection="1">
      <alignment horizontal="center" vertical="center" shrinkToFit="1"/>
      <protection locked="0"/>
    </xf>
    <xf numFmtId="200" fontId="0" fillId="34" borderId="70" xfId="0" applyNumberFormat="1" applyFont="1" applyFill="1" applyBorder="1" applyAlignment="1" applyProtection="1">
      <alignment horizontal="center" vertical="center" shrinkToFit="1"/>
      <protection locked="0"/>
    </xf>
    <xf numFmtId="0" fontId="0" fillId="33" borderId="64" xfId="0" applyFont="1" applyFill="1" applyBorder="1" applyAlignment="1">
      <alignment horizontal="center" vertical="center" shrinkToFit="1"/>
    </xf>
    <xf numFmtId="0" fontId="0" fillId="33" borderId="71" xfId="0" applyFont="1" applyFill="1" applyBorder="1" applyAlignment="1">
      <alignment horizontal="center" vertical="center" shrinkToFit="1"/>
    </xf>
    <xf numFmtId="193" fontId="0" fillId="33" borderId="58" xfId="0" applyNumberFormat="1" applyFont="1" applyFill="1" applyBorder="1" applyAlignment="1">
      <alignment horizontal="center" vertical="center" shrinkToFit="1"/>
    </xf>
    <xf numFmtId="193" fontId="0" fillId="33" borderId="50" xfId="0" applyNumberFormat="1" applyFont="1" applyFill="1" applyBorder="1" applyAlignment="1">
      <alignment horizontal="center" vertical="center" shrinkToFit="1"/>
    </xf>
    <xf numFmtId="191" fontId="0" fillId="33" borderId="38" xfId="0" applyNumberFormat="1" applyFont="1" applyFill="1" applyBorder="1" applyAlignment="1">
      <alignment horizontal="center" vertical="center" shrinkToFit="1"/>
    </xf>
    <xf numFmtId="191" fontId="0" fillId="33" borderId="14" xfId="0" applyNumberFormat="1" applyFont="1" applyFill="1" applyBorder="1" applyAlignment="1">
      <alignment horizontal="center" vertical="center" shrinkToFit="1"/>
    </xf>
    <xf numFmtId="193" fontId="0" fillId="33" borderId="23" xfId="0" applyNumberFormat="1" applyFont="1" applyFill="1" applyBorder="1" applyAlignment="1">
      <alignment horizontal="center" vertical="center" shrinkToFit="1"/>
    </xf>
    <xf numFmtId="191" fontId="0" fillId="34" borderId="58" xfId="0" applyNumberFormat="1" applyFont="1" applyFill="1" applyBorder="1" applyAlignment="1" applyProtection="1">
      <alignment horizontal="center" vertical="center" wrapText="1"/>
      <protection locked="0"/>
    </xf>
    <xf numFmtId="191" fontId="0" fillId="34" borderId="50" xfId="0" applyNumberFormat="1" applyFont="1" applyFill="1" applyBorder="1" applyAlignment="1" applyProtection="1">
      <alignment horizontal="center" vertical="center" wrapText="1"/>
      <protection locked="0"/>
    </xf>
    <xf numFmtId="191" fontId="0" fillId="33" borderId="72" xfId="0" applyNumberFormat="1" applyFont="1" applyFill="1" applyBorder="1" applyAlignment="1">
      <alignment horizontal="center" vertical="center" wrapText="1"/>
    </xf>
    <xf numFmtId="191" fontId="0" fillId="33" borderId="73" xfId="0" applyNumberFormat="1" applyFont="1" applyFill="1" applyBorder="1" applyAlignment="1">
      <alignment horizontal="center" vertical="center" wrapText="1"/>
    </xf>
    <xf numFmtId="0" fontId="0" fillId="34" borderId="74"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7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3" borderId="51" xfId="0" applyFont="1" applyFill="1" applyBorder="1" applyAlignment="1">
      <alignment horizontal="center" vertical="center" shrinkToFit="1"/>
    </xf>
    <xf numFmtId="0" fontId="0" fillId="33" borderId="76" xfId="0" applyFont="1" applyFill="1" applyBorder="1" applyAlignment="1">
      <alignment horizontal="center" vertical="center" shrinkToFit="1"/>
    </xf>
    <xf numFmtId="191" fontId="0" fillId="34" borderId="56" xfId="0" applyNumberFormat="1" applyFont="1" applyFill="1" applyBorder="1" applyAlignment="1" applyProtection="1">
      <alignment horizontal="center" vertical="center" wrapText="1"/>
      <protection locked="0"/>
    </xf>
    <xf numFmtId="191" fontId="0" fillId="34" borderId="49" xfId="0" applyNumberFormat="1" applyFont="1" applyFill="1" applyBorder="1" applyAlignment="1" applyProtection="1">
      <alignment horizontal="center" vertical="center" wrapText="1"/>
      <protection locked="0"/>
    </xf>
    <xf numFmtId="0" fontId="0" fillId="33" borderId="77"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78" xfId="0" applyFont="1" applyFill="1" applyBorder="1" applyAlignment="1">
      <alignment horizontal="center" vertical="center" wrapText="1"/>
    </xf>
    <xf numFmtId="0" fontId="0" fillId="33" borderId="79" xfId="0" applyFont="1" applyFill="1" applyBorder="1" applyAlignment="1">
      <alignment horizontal="center" vertical="center" wrapText="1"/>
    </xf>
    <xf numFmtId="191" fontId="0" fillId="34" borderId="80" xfId="0" applyNumberFormat="1" applyFont="1" applyFill="1" applyBorder="1" applyAlignment="1" applyProtection="1">
      <alignment horizontal="center" vertical="center" wrapText="1"/>
      <protection locked="0"/>
    </xf>
    <xf numFmtId="191" fontId="0" fillId="34" borderId="81" xfId="0" applyNumberFormat="1" applyFont="1" applyFill="1" applyBorder="1" applyAlignment="1" applyProtection="1">
      <alignment horizontal="center" vertical="center" wrapText="1"/>
      <protection locked="0"/>
    </xf>
    <xf numFmtId="192" fontId="0" fillId="34" borderId="80" xfId="0" applyNumberFormat="1" applyFont="1" applyFill="1" applyBorder="1" applyAlignment="1" applyProtection="1">
      <alignment horizontal="center" vertical="center" wrapText="1"/>
      <protection locked="0"/>
    </xf>
    <xf numFmtId="192" fontId="0" fillId="34" borderId="82" xfId="0" applyNumberFormat="1" applyFont="1" applyFill="1" applyBorder="1" applyAlignment="1" applyProtection="1">
      <alignment horizontal="center" vertical="center" wrapText="1"/>
      <protection locked="0"/>
    </xf>
    <xf numFmtId="0" fontId="0" fillId="34" borderId="83"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3" borderId="67" xfId="0" applyFont="1" applyFill="1" applyBorder="1" applyAlignment="1">
      <alignment horizontal="center" vertical="center" wrapText="1"/>
    </xf>
    <xf numFmtId="191" fontId="0" fillId="33" borderId="84" xfId="0" applyNumberFormat="1" applyFont="1" applyFill="1" applyBorder="1" applyAlignment="1">
      <alignment horizontal="center" vertical="center" shrinkToFit="1"/>
    </xf>
    <xf numFmtId="191" fontId="0" fillId="33" borderId="37" xfId="0" applyNumberFormat="1" applyFont="1" applyFill="1" applyBorder="1" applyAlignment="1">
      <alignment horizontal="center" vertical="center" shrinkToFit="1"/>
    </xf>
    <xf numFmtId="191" fontId="0" fillId="33" borderId="15" xfId="0" applyNumberFormat="1" applyFont="1" applyFill="1" applyBorder="1" applyAlignment="1">
      <alignment horizontal="center" vertical="center" shrinkToFit="1"/>
    </xf>
    <xf numFmtId="194" fontId="0" fillId="33" borderId="85" xfId="0" applyNumberFormat="1" applyFont="1" applyFill="1" applyBorder="1" applyAlignment="1">
      <alignment horizontal="center" vertical="center" shrinkToFit="1"/>
    </xf>
    <xf numFmtId="194" fontId="0" fillId="33" borderId="59" xfId="0" applyNumberFormat="1" applyFont="1" applyFill="1" applyBorder="1" applyAlignment="1">
      <alignment horizontal="center" vertical="center" shrinkToFit="1"/>
    </xf>
    <xf numFmtId="194" fontId="0" fillId="33" borderId="43" xfId="0" applyNumberFormat="1" applyFont="1" applyFill="1" applyBorder="1" applyAlignment="1">
      <alignment horizontal="center" vertical="center" shrinkToFit="1"/>
    </xf>
    <xf numFmtId="0" fontId="9" fillId="33" borderId="0" xfId="0" applyFont="1" applyFill="1" applyBorder="1" applyAlignment="1">
      <alignment horizontal="center" vertical="center"/>
    </xf>
    <xf numFmtId="192" fontId="0" fillId="33" borderId="72" xfId="0" applyNumberFormat="1" applyFont="1" applyFill="1" applyBorder="1" applyAlignment="1">
      <alignment horizontal="center" vertical="center" wrapText="1"/>
    </xf>
    <xf numFmtId="192" fontId="0" fillId="33" borderId="86" xfId="0" applyNumberFormat="1" applyFont="1" applyFill="1" applyBorder="1" applyAlignment="1">
      <alignment horizontal="center" vertical="center" wrapText="1"/>
    </xf>
    <xf numFmtId="200" fontId="0" fillId="34" borderId="61" xfId="0" applyNumberFormat="1" applyFont="1" applyFill="1" applyBorder="1" applyAlignment="1" applyProtection="1">
      <alignment horizontal="center" vertical="center" shrinkToFit="1"/>
      <protection locked="0"/>
    </xf>
    <xf numFmtId="192" fontId="0" fillId="34" borderId="56" xfId="0" applyNumberFormat="1" applyFont="1" applyFill="1" applyBorder="1" applyAlignment="1" applyProtection="1">
      <alignment horizontal="center" vertical="center" wrapText="1"/>
      <protection locked="0"/>
    </xf>
    <xf numFmtId="192" fontId="0" fillId="34" borderId="45" xfId="0" applyNumberFormat="1" applyFont="1" applyFill="1" applyBorder="1" applyAlignment="1" applyProtection="1">
      <alignment horizontal="center" vertical="center" wrapText="1"/>
      <protection locked="0"/>
    </xf>
    <xf numFmtId="192" fontId="0" fillId="34" borderId="58" xfId="0" applyNumberFormat="1" applyFont="1" applyFill="1" applyBorder="1" applyAlignment="1" applyProtection="1">
      <alignment horizontal="center" vertical="center" wrapText="1"/>
      <protection locked="0"/>
    </xf>
    <xf numFmtId="192" fontId="0" fillId="34" borderId="60" xfId="0" applyNumberFormat="1" applyFont="1" applyFill="1" applyBorder="1" applyAlignment="1" applyProtection="1">
      <alignment horizontal="center" vertical="center" wrapText="1"/>
      <protection locked="0"/>
    </xf>
    <xf numFmtId="0" fontId="0" fillId="33" borderId="19"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right" vertical="center" wrapText="1"/>
      <protection locked="0"/>
    </xf>
    <xf numFmtId="0" fontId="0" fillId="33" borderId="58"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58" xfId="0" applyFont="1" applyFill="1" applyBorder="1" applyAlignment="1" applyProtection="1">
      <alignment horizontal="center" vertical="center"/>
      <protection locked="0"/>
    </xf>
    <xf numFmtId="0" fontId="0" fillId="0" borderId="50" xfId="0" applyBorder="1" applyAlignment="1">
      <alignment horizontal="center" vertical="center"/>
    </xf>
    <xf numFmtId="0" fontId="0" fillId="33" borderId="87" xfId="0"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9" xfId="0" applyFont="1" applyFill="1" applyBorder="1" applyAlignment="1" applyProtection="1">
      <alignment horizontal="justify" vertical="center" wrapText="1"/>
      <protection locked="0"/>
    </xf>
    <xf numFmtId="0" fontId="0" fillId="33" borderId="87" xfId="0" applyFont="1" applyFill="1" applyBorder="1" applyAlignment="1" applyProtection="1">
      <alignment horizontal="justify" vertical="center" wrapText="1"/>
      <protection locked="0"/>
    </xf>
    <xf numFmtId="0" fontId="6" fillId="33" borderId="77" xfId="0" applyFont="1" applyFill="1" applyBorder="1" applyAlignment="1">
      <alignment horizontal="right" vertical="center" shrinkToFit="1"/>
    </xf>
    <xf numFmtId="0" fontId="6" fillId="33" borderId="0" xfId="0" applyFont="1" applyFill="1" applyBorder="1" applyAlignment="1">
      <alignment horizontal="right" vertical="center" shrinkToFit="1"/>
    </xf>
    <xf numFmtId="0" fontId="6" fillId="33" borderId="77" xfId="0" applyFont="1" applyFill="1" applyBorder="1" applyAlignment="1">
      <alignment vertical="center" shrinkToFit="1"/>
    </xf>
    <xf numFmtId="0" fontId="6" fillId="33" borderId="0" xfId="0" applyFont="1" applyFill="1" applyBorder="1" applyAlignment="1">
      <alignment vertical="center" shrinkToFit="1"/>
    </xf>
    <xf numFmtId="0" fontId="7" fillId="33" borderId="88" xfId="0" applyFont="1" applyFill="1" applyBorder="1" applyAlignment="1">
      <alignment horizontal="justify" vertical="center"/>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49" xfId="0" applyFont="1" applyFill="1" applyBorder="1" applyAlignment="1">
      <alignment horizontal="center" vertical="center" shrinkToFit="1"/>
    </xf>
    <xf numFmtId="0" fontId="0" fillId="33" borderId="92"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93" fontId="6" fillId="33" borderId="0" xfId="0" applyNumberFormat="1" applyFont="1" applyFill="1" applyBorder="1" applyAlignment="1">
      <alignment horizontal="right" vertical="center" shrinkToFit="1"/>
    </xf>
    <xf numFmtId="0" fontId="0" fillId="33" borderId="93"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0" fillId="33" borderId="94" xfId="0" applyFont="1" applyFill="1" applyBorder="1" applyAlignment="1">
      <alignment horizontal="center" vertical="center" wrapText="1" shrinkToFit="1"/>
    </xf>
    <xf numFmtId="0" fontId="0" fillId="33" borderId="95"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96" xfId="0" applyFont="1" applyFill="1" applyBorder="1" applyAlignment="1">
      <alignment horizontal="center" vertical="center" wrapText="1" shrinkToFit="1"/>
    </xf>
    <xf numFmtId="0" fontId="0" fillId="33" borderId="97" xfId="0" applyFont="1" applyFill="1" applyBorder="1" applyAlignment="1">
      <alignment horizontal="center" vertical="center" wrapText="1" shrinkToFit="1"/>
    </xf>
    <xf numFmtId="0" fontId="0" fillId="33" borderId="69" xfId="0" applyFont="1" applyFill="1" applyBorder="1" applyAlignment="1">
      <alignment horizontal="center" vertical="center" wrapText="1" shrinkToFit="1"/>
    </xf>
    <xf numFmtId="0" fontId="0" fillId="33" borderId="98" xfId="0" applyFont="1" applyFill="1" applyBorder="1" applyAlignment="1">
      <alignment horizontal="center" vertical="center" wrapText="1" shrinkToFit="1"/>
    </xf>
    <xf numFmtId="0" fontId="0" fillId="33" borderId="99"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0" fillId="33" borderId="101"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191" fontId="0" fillId="33" borderId="36" xfId="0" applyNumberFormat="1" applyFont="1" applyFill="1" applyBorder="1" applyAlignment="1">
      <alignment horizontal="center" vertical="center" shrinkToFit="1"/>
    </xf>
    <xf numFmtId="191" fontId="0" fillId="33" borderId="80" xfId="0" applyNumberFormat="1" applyFont="1" applyFill="1" applyBorder="1" applyAlignment="1">
      <alignment horizontal="center" vertical="center" shrinkToFit="1"/>
    </xf>
    <xf numFmtId="191" fontId="0" fillId="33" borderId="81" xfId="0" applyNumberFormat="1" applyFont="1" applyFill="1" applyBorder="1" applyAlignment="1">
      <alignment horizontal="center" vertical="center" shrinkToFit="1"/>
    </xf>
    <xf numFmtId="182" fontId="6" fillId="35" borderId="0" xfId="0" applyNumberFormat="1" applyFont="1" applyFill="1" applyBorder="1" applyAlignment="1">
      <alignment horizontal="center" vertical="center"/>
    </xf>
    <xf numFmtId="0" fontId="6" fillId="33" borderId="0" xfId="0" applyFont="1" applyFill="1" applyBorder="1" applyAlignment="1">
      <alignment vertical="center"/>
    </xf>
    <xf numFmtId="0" fontId="6" fillId="33" borderId="51" xfId="0" applyFont="1" applyFill="1" applyBorder="1" applyAlignment="1">
      <alignment vertical="center"/>
    </xf>
    <xf numFmtId="0" fontId="6" fillId="35" borderId="0" xfId="0" applyFont="1" applyFill="1" applyBorder="1" applyAlignment="1">
      <alignment horizontal="center" vertical="center"/>
    </xf>
    <xf numFmtId="193" fontId="6" fillId="35" borderId="0" xfId="0" applyNumberFormat="1" applyFont="1" applyFill="1" applyBorder="1" applyAlignment="1">
      <alignment horizontal="center" vertical="center"/>
    </xf>
    <xf numFmtId="0" fontId="0" fillId="33" borderId="10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3" xfId="0" applyFont="1" applyFill="1" applyBorder="1" applyAlignment="1" applyProtection="1">
      <alignment horizontal="right" vertical="center" shrinkToFit="1"/>
      <protection locked="0"/>
    </xf>
    <xf numFmtId="204" fontId="0" fillId="33" borderId="104" xfId="0" applyNumberFormat="1" applyFill="1" applyBorder="1" applyAlignment="1">
      <alignment horizontal="center" vertical="center" shrinkToFit="1"/>
    </xf>
    <xf numFmtId="204" fontId="0" fillId="33" borderId="87" xfId="0" applyNumberFormat="1" applyFont="1" applyFill="1" applyBorder="1" applyAlignment="1">
      <alignment horizontal="center" vertical="center" shrinkToFit="1"/>
    </xf>
    <xf numFmtId="0" fontId="0" fillId="33" borderId="54" xfId="0" applyFill="1" applyBorder="1" applyAlignment="1">
      <alignment horizontal="center" vertical="center" shrinkToFit="1"/>
    </xf>
    <xf numFmtId="181" fontId="0" fillId="34" borderId="56" xfId="0" applyNumberFormat="1" applyFont="1" applyFill="1" applyBorder="1" applyAlignment="1" applyProtection="1">
      <alignment horizontal="center" vertical="center" shrinkToFit="1"/>
      <protection locked="0"/>
    </xf>
    <xf numFmtId="181" fontId="0" fillId="34" borderId="49" xfId="0" applyNumberFormat="1" applyFont="1" applyFill="1" applyBorder="1" applyAlignment="1" applyProtection="1">
      <alignment horizontal="center" vertical="center" shrinkToFit="1"/>
      <protection locked="0"/>
    </xf>
    <xf numFmtId="9" fontId="0" fillId="34" borderId="56" xfId="0" applyNumberFormat="1" applyFont="1" applyFill="1" applyBorder="1" applyAlignment="1" applyProtection="1">
      <alignment horizontal="center" vertical="center" shrinkToFit="1"/>
      <protection locked="0"/>
    </xf>
    <xf numFmtId="9" fontId="0" fillId="34" borderId="49" xfId="0" applyNumberFormat="1" applyFont="1" applyFill="1" applyBorder="1" applyAlignment="1" applyProtection="1">
      <alignment horizontal="center" vertical="center" shrinkToFit="1"/>
      <protection locked="0"/>
    </xf>
    <xf numFmtId="0" fontId="0" fillId="33" borderId="87" xfId="0" applyFont="1" applyFill="1" applyBorder="1" applyAlignment="1" applyProtection="1">
      <alignment vertical="center" shrinkToFit="1"/>
      <protection locked="0"/>
    </xf>
    <xf numFmtId="0" fontId="0" fillId="33" borderId="54" xfId="0" applyFont="1" applyFill="1" applyBorder="1" applyAlignment="1" applyProtection="1">
      <alignment vertical="center" shrinkToFit="1"/>
      <protection locked="0"/>
    </xf>
    <xf numFmtId="0" fontId="0" fillId="33" borderId="105" xfId="0" applyFont="1" applyFill="1" applyBorder="1" applyAlignment="1" applyProtection="1">
      <alignment vertical="center" shrinkToFit="1"/>
      <protection locked="0"/>
    </xf>
    <xf numFmtId="0" fontId="0" fillId="33" borderId="19" xfId="0" applyFont="1" applyFill="1" applyBorder="1" applyAlignment="1" applyProtection="1">
      <alignment vertical="center" shrinkToFit="1"/>
      <protection locked="0"/>
    </xf>
    <xf numFmtId="0" fontId="0" fillId="33" borderId="56" xfId="0" applyFont="1" applyFill="1" applyBorder="1" applyAlignment="1" applyProtection="1">
      <alignment vertical="center" shrinkToFit="1"/>
      <protection locked="0"/>
    </xf>
    <xf numFmtId="0" fontId="0" fillId="33" borderId="20" xfId="0" applyFont="1" applyFill="1" applyBorder="1" applyAlignment="1" applyProtection="1">
      <alignment vertical="center" shrinkToFit="1"/>
      <protection locked="0"/>
    </xf>
    <xf numFmtId="0" fontId="0" fillId="33" borderId="87"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9" xfId="0" applyFont="1" applyFill="1" applyBorder="1" applyAlignment="1" applyProtection="1">
      <alignment horizontal="center" vertical="center" shrinkToFit="1"/>
      <protection locked="0"/>
    </xf>
    <xf numFmtId="0" fontId="0" fillId="33" borderId="56" xfId="0" applyFont="1" applyFill="1" applyBorder="1" applyAlignment="1" applyProtection="1">
      <alignment horizontal="center" vertical="center" shrinkToFit="1"/>
      <protection locked="0"/>
    </xf>
    <xf numFmtId="0" fontId="0" fillId="33" borderId="20" xfId="0" applyFont="1" applyFill="1" applyBorder="1" applyAlignment="1" applyProtection="1">
      <alignment horizontal="center" vertical="center" shrinkToFit="1"/>
      <protection locked="0"/>
    </xf>
    <xf numFmtId="0" fontId="0" fillId="33" borderId="23" xfId="0" applyFont="1" applyFill="1" applyBorder="1" applyAlignment="1" applyProtection="1">
      <alignment horizontal="center" vertical="center" shrinkToFit="1"/>
      <protection locked="0"/>
    </xf>
    <xf numFmtId="0" fontId="0" fillId="33" borderId="58" xfId="0" applyFont="1" applyFill="1" applyBorder="1" applyAlignment="1" applyProtection="1">
      <alignment horizontal="center" vertical="center" shrinkToFit="1"/>
      <protection locked="0"/>
    </xf>
    <xf numFmtId="0" fontId="0" fillId="33" borderId="43" xfId="0" applyFont="1" applyFill="1" applyBorder="1" applyAlignment="1" applyProtection="1">
      <alignment horizontal="center" vertical="center" shrinkToFit="1"/>
      <protection locked="0"/>
    </xf>
    <xf numFmtId="0" fontId="0" fillId="33" borderId="54" xfId="0" applyFont="1" applyFill="1" applyBorder="1" applyAlignment="1" applyProtection="1">
      <alignment horizontal="center" vertical="center" shrinkToFit="1"/>
      <protection locked="0"/>
    </xf>
    <xf numFmtId="0" fontId="0" fillId="33" borderId="55" xfId="0" applyFont="1" applyFill="1" applyBorder="1" applyAlignment="1" applyProtection="1">
      <alignment horizontal="center" vertical="center" shrinkToFit="1"/>
      <protection locked="0"/>
    </xf>
    <xf numFmtId="0" fontId="0" fillId="33" borderId="48" xfId="0" applyFont="1" applyFill="1" applyBorder="1" applyAlignment="1" applyProtection="1">
      <alignment horizontal="center" vertical="center" shrinkToFit="1"/>
      <protection locked="0"/>
    </xf>
    <xf numFmtId="0" fontId="0" fillId="33" borderId="57" xfId="0" applyFont="1" applyFill="1" applyBorder="1" applyAlignment="1" applyProtection="1">
      <alignment horizontal="center" vertical="center" shrinkToFit="1"/>
      <protection locked="0"/>
    </xf>
    <xf numFmtId="0" fontId="0" fillId="33" borderId="49" xfId="0" applyFont="1" applyFill="1" applyBorder="1" applyAlignment="1" applyProtection="1">
      <alignment horizontal="center" vertical="center" shrinkToFit="1"/>
      <protection locked="0"/>
    </xf>
    <xf numFmtId="181" fontId="0" fillId="34" borderId="80" xfId="0" applyNumberFormat="1" applyFont="1" applyFill="1" applyBorder="1" applyAlignment="1" applyProtection="1">
      <alignment horizontal="center" vertical="center" shrinkToFit="1"/>
      <protection locked="0"/>
    </xf>
    <xf numFmtId="181" fontId="0" fillId="34" borderId="81" xfId="0" applyNumberFormat="1" applyFont="1" applyFill="1" applyBorder="1" applyAlignment="1" applyProtection="1">
      <alignment horizontal="center" vertical="center" shrinkToFit="1"/>
      <protection locked="0"/>
    </xf>
    <xf numFmtId="9" fontId="0" fillId="34" borderId="80" xfId="0" applyNumberFormat="1" applyFont="1" applyFill="1" applyBorder="1" applyAlignment="1" applyProtection="1">
      <alignment horizontal="center" vertical="center" shrinkToFit="1"/>
      <protection locked="0"/>
    </xf>
    <xf numFmtId="9" fontId="0" fillId="34" borderId="81" xfId="0" applyNumberFormat="1" applyFont="1" applyFill="1" applyBorder="1" applyAlignment="1" applyProtection="1">
      <alignment horizontal="center" vertical="center" shrinkToFit="1"/>
      <protection locked="0"/>
    </xf>
    <xf numFmtId="196" fontId="0" fillId="34" borderId="80" xfId="0" applyNumberFormat="1" applyFont="1" applyFill="1" applyBorder="1" applyAlignment="1" applyProtection="1">
      <alignment horizontal="center" vertical="center" shrinkToFit="1"/>
      <protection locked="0"/>
    </xf>
    <xf numFmtId="196" fontId="0" fillId="34" borderId="81" xfId="0" applyNumberFormat="1" applyFont="1" applyFill="1" applyBorder="1" applyAlignment="1" applyProtection="1">
      <alignment horizontal="center" vertical="center" shrinkToFit="1"/>
      <protection locked="0"/>
    </xf>
    <xf numFmtId="0" fontId="0" fillId="34" borderId="17" xfId="0" applyFont="1" applyFill="1" applyBorder="1" applyAlignment="1" applyProtection="1">
      <alignment horizontal="center" vertical="center" shrinkToFit="1"/>
      <protection locked="0"/>
    </xf>
    <xf numFmtId="0" fontId="0" fillId="33" borderId="19" xfId="0" applyFont="1" applyFill="1" applyBorder="1" applyAlignment="1">
      <alignment horizontal="center" vertical="center" shrinkToFit="1"/>
    </xf>
    <xf numFmtId="0" fontId="0" fillId="33" borderId="31" xfId="0" applyFont="1" applyFill="1" applyBorder="1" applyAlignment="1">
      <alignment horizontal="center" vertical="center" wrapText="1"/>
    </xf>
    <xf numFmtId="0" fontId="0" fillId="33" borderId="69" xfId="0" applyFont="1" applyFill="1" applyBorder="1" applyAlignment="1">
      <alignment horizontal="center" vertical="center" wrapText="1"/>
    </xf>
    <xf numFmtId="181" fontId="0" fillId="34" borderId="106" xfId="0" applyNumberFormat="1" applyFont="1" applyFill="1" applyBorder="1" applyAlignment="1" applyProtection="1">
      <alignment horizontal="center" vertical="center" shrinkToFit="1"/>
      <protection locked="0"/>
    </xf>
    <xf numFmtId="181" fontId="0" fillId="34" borderId="107" xfId="0" applyNumberFormat="1" applyFont="1" applyFill="1" applyBorder="1" applyAlignment="1" applyProtection="1">
      <alignment horizontal="center" vertical="center" shrinkToFit="1"/>
      <protection locked="0"/>
    </xf>
    <xf numFmtId="9" fontId="0" fillId="34" borderId="106" xfId="0" applyNumberFormat="1" applyFont="1" applyFill="1" applyBorder="1" applyAlignment="1" applyProtection="1">
      <alignment horizontal="center" vertical="center" shrinkToFit="1"/>
      <protection locked="0"/>
    </xf>
    <xf numFmtId="9" fontId="0" fillId="34" borderId="107" xfId="0" applyNumberFormat="1" applyFont="1" applyFill="1" applyBorder="1" applyAlignment="1" applyProtection="1">
      <alignment horizontal="center" vertical="center" shrinkToFit="1"/>
      <protection locked="0"/>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192" fontId="0" fillId="33" borderId="80" xfId="0" applyNumberFormat="1" applyFont="1" applyFill="1" applyBorder="1" applyAlignment="1">
      <alignment horizontal="center" vertical="center" shrinkToFit="1"/>
    </xf>
    <xf numFmtId="192" fontId="0" fillId="33" borderId="100" xfId="0" applyNumberFormat="1" applyFont="1" applyFill="1" applyBorder="1" applyAlignment="1">
      <alignment horizontal="center" vertical="center" shrinkToFit="1"/>
    </xf>
    <xf numFmtId="192" fontId="0" fillId="33" borderId="82" xfId="0" applyNumberFormat="1" applyFont="1" applyFill="1" applyBorder="1" applyAlignment="1">
      <alignment horizontal="center" vertical="center" shrinkToFit="1"/>
    </xf>
    <xf numFmtId="196" fontId="0" fillId="34" borderId="106" xfId="0" applyNumberFormat="1" applyFont="1" applyFill="1" applyBorder="1" applyAlignment="1" applyProtection="1">
      <alignment horizontal="center" vertical="center" shrinkToFit="1"/>
      <protection locked="0"/>
    </xf>
    <xf numFmtId="196" fontId="0" fillId="34" borderId="107" xfId="0" applyNumberFormat="1" applyFont="1" applyFill="1" applyBorder="1" applyAlignment="1" applyProtection="1">
      <alignment horizontal="center" vertical="center" shrinkToFit="1"/>
      <protection locked="0"/>
    </xf>
    <xf numFmtId="196" fontId="0" fillId="34" borderId="56" xfId="0" applyNumberFormat="1" applyFont="1" applyFill="1" applyBorder="1" applyAlignment="1" applyProtection="1">
      <alignment horizontal="center" vertical="center" shrinkToFit="1"/>
      <protection locked="0"/>
    </xf>
    <xf numFmtId="196" fontId="0" fillId="34" borderId="49" xfId="0" applyNumberFormat="1" applyFont="1" applyFill="1" applyBorder="1" applyAlignment="1" applyProtection="1">
      <alignment horizontal="center" vertical="center" shrinkToFit="1"/>
      <protection locked="0"/>
    </xf>
    <xf numFmtId="0" fontId="0" fillId="33" borderId="108"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4" borderId="19" xfId="0" applyFont="1" applyFill="1" applyBorder="1" applyAlignment="1" applyProtection="1">
      <alignment horizontal="center" vertical="center" shrinkToFit="1"/>
      <protection locked="0"/>
    </xf>
    <xf numFmtId="0" fontId="0" fillId="34" borderId="11" xfId="0" applyFont="1" applyFill="1" applyBorder="1" applyAlignment="1" applyProtection="1">
      <alignment horizontal="center" vertical="center" shrinkToFit="1"/>
      <protection locked="0"/>
    </xf>
    <xf numFmtId="181" fontId="0" fillId="33" borderId="110" xfId="0" applyNumberFormat="1" applyFont="1" applyFill="1" applyBorder="1" applyAlignment="1">
      <alignment horizontal="center" vertical="center" shrinkToFit="1"/>
    </xf>
    <xf numFmtId="181" fontId="0" fillId="33" borderId="111" xfId="0" applyNumberFormat="1" applyFont="1" applyFill="1" applyBorder="1" applyAlignment="1">
      <alignment horizontal="center" vertical="center" shrinkToFit="1"/>
    </xf>
    <xf numFmtId="192" fontId="0" fillId="33" borderId="56" xfId="0" applyNumberFormat="1" applyFont="1" applyFill="1" applyBorder="1" applyAlignment="1">
      <alignment horizontal="center" vertical="center" shrinkToFit="1"/>
    </xf>
    <xf numFmtId="192" fontId="0" fillId="33" borderId="57" xfId="0" applyNumberFormat="1" applyFont="1" applyFill="1" applyBorder="1" applyAlignment="1">
      <alignment horizontal="center" vertical="center" shrinkToFit="1"/>
    </xf>
    <xf numFmtId="192" fontId="0" fillId="33" borderId="45" xfId="0" applyNumberFormat="1" applyFont="1" applyFill="1" applyBorder="1" applyAlignment="1">
      <alignment horizontal="center" vertical="center" shrinkToFit="1"/>
    </xf>
    <xf numFmtId="181" fontId="0" fillId="33" borderId="56" xfId="0" applyNumberFormat="1" applyFont="1" applyFill="1" applyBorder="1" applyAlignment="1">
      <alignment horizontal="center" vertical="center" shrinkToFit="1"/>
    </xf>
    <xf numFmtId="181" fontId="0" fillId="33" borderId="49" xfId="0" applyNumberFormat="1" applyFont="1" applyFill="1" applyBorder="1" applyAlignment="1">
      <alignment horizontal="center" vertical="center" shrinkToFit="1"/>
    </xf>
    <xf numFmtId="192" fontId="0" fillId="34" borderId="56" xfId="0" applyNumberFormat="1" applyFont="1" applyFill="1" applyBorder="1" applyAlignment="1" applyProtection="1">
      <alignment horizontal="center" vertical="center" shrinkToFit="1"/>
      <protection locked="0"/>
    </xf>
    <xf numFmtId="192" fontId="0" fillId="34" borderId="49" xfId="0" applyNumberFormat="1" applyFont="1" applyFill="1" applyBorder="1" applyAlignment="1" applyProtection="1">
      <alignment horizontal="center" vertical="center" shrinkToFit="1"/>
      <protection locked="0"/>
    </xf>
    <xf numFmtId="0" fontId="0" fillId="33" borderId="62" xfId="0" applyFill="1" applyBorder="1" applyAlignment="1">
      <alignment vertical="center"/>
    </xf>
    <xf numFmtId="181" fontId="0" fillId="33" borderId="80" xfId="0" applyNumberFormat="1" applyFont="1" applyFill="1" applyBorder="1" applyAlignment="1">
      <alignment horizontal="center" vertical="center" shrinkToFit="1"/>
    </xf>
    <xf numFmtId="181" fontId="0" fillId="33" borderId="81" xfId="0" applyNumberFormat="1" applyFont="1" applyFill="1" applyBorder="1" applyAlignment="1">
      <alignment horizontal="center" vertical="center" shrinkToFit="1"/>
    </xf>
    <xf numFmtId="192" fontId="0" fillId="34" borderId="80" xfId="0" applyNumberFormat="1" applyFont="1" applyFill="1" applyBorder="1" applyAlignment="1" applyProtection="1">
      <alignment horizontal="center" vertical="center" shrinkToFit="1"/>
      <protection locked="0"/>
    </xf>
    <xf numFmtId="192" fontId="0" fillId="34" borderId="81" xfId="0" applyNumberFormat="1" applyFont="1" applyFill="1" applyBorder="1" applyAlignment="1" applyProtection="1">
      <alignment horizontal="center" vertical="center" shrinkToFit="1"/>
      <protection locked="0"/>
    </xf>
    <xf numFmtId="192" fontId="0" fillId="33" borderId="106" xfId="0" applyNumberFormat="1" applyFont="1" applyFill="1" applyBorder="1" applyAlignment="1">
      <alignment horizontal="center" vertical="center" shrinkToFit="1"/>
    </xf>
    <xf numFmtId="192" fontId="0" fillId="33" borderId="112" xfId="0" applyNumberFormat="1" applyFont="1" applyFill="1" applyBorder="1" applyAlignment="1">
      <alignment horizontal="center" vertical="center" shrinkToFit="1"/>
    </xf>
    <xf numFmtId="192" fontId="0" fillId="33" borderId="113" xfId="0" applyNumberFormat="1" applyFont="1" applyFill="1" applyBorder="1" applyAlignment="1">
      <alignment horizontal="center" vertical="center" shrinkToFit="1"/>
    </xf>
    <xf numFmtId="192" fontId="0" fillId="33" borderId="110" xfId="0" applyNumberFormat="1" applyFont="1" applyFill="1" applyBorder="1" applyAlignment="1">
      <alignment horizontal="center" vertical="center" shrinkToFit="1"/>
    </xf>
    <xf numFmtId="192" fontId="0" fillId="33" borderId="44" xfId="0" applyNumberFormat="1" applyFont="1" applyFill="1" applyBorder="1" applyAlignment="1">
      <alignment horizontal="center" vertical="center" shrinkToFit="1"/>
    </xf>
    <xf numFmtId="192" fontId="0" fillId="33" borderId="114" xfId="0" applyNumberFormat="1" applyFont="1" applyFill="1" applyBorder="1" applyAlignment="1">
      <alignment horizontal="center" vertical="center" shrinkToFit="1"/>
    </xf>
    <xf numFmtId="181" fontId="0" fillId="33" borderId="106" xfId="0" applyNumberFormat="1" applyFont="1" applyFill="1" applyBorder="1" applyAlignment="1">
      <alignment horizontal="center" vertical="center" shrinkToFit="1"/>
    </xf>
    <xf numFmtId="181" fontId="0" fillId="33" borderId="107" xfId="0" applyNumberFormat="1" applyFont="1" applyFill="1" applyBorder="1" applyAlignment="1">
      <alignment horizontal="center" vertical="center" shrinkToFit="1"/>
    </xf>
    <xf numFmtId="192" fontId="0" fillId="34" borderId="106" xfId="0" applyNumberFormat="1" applyFont="1" applyFill="1" applyBorder="1" applyAlignment="1" applyProtection="1">
      <alignment horizontal="center" vertical="center" shrinkToFit="1"/>
      <protection locked="0"/>
    </xf>
    <xf numFmtId="192" fontId="0" fillId="34" borderId="107" xfId="0" applyNumberFormat="1" applyFont="1" applyFill="1" applyBorder="1" applyAlignment="1" applyProtection="1">
      <alignment horizontal="center" vertical="center" shrinkToFit="1"/>
      <protection locked="0"/>
    </xf>
    <xf numFmtId="181" fontId="0" fillId="13" borderId="14" xfId="0" applyNumberFormat="1" applyFont="1" applyFill="1" applyBorder="1" applyAlignment="1">
      <alignment horizontal="center" vertical="center" shrinkToFit="1"/>
    </xf>
    <xf numFmtId="181" fontId="0" fillId="13" borderId="36" xfId="0" applyNumberFormat="1" applyFont="1" applyFill="1" applyBorder="1" applyAlignment="1">
      <alignment horizontal="center" vertical="center" shrinkToFit="1"/>
    </xf>
    <xf numFmtId="0" fontId="6" fillId="33" borderId="77" xfId="0" applyFont="1" applyFill="1" applyBorder="1" applyAlignment="1">
      <alignment horizontal="right" vertical="center"/>
    </xf>
    <xf numFmtId="0" fontId="6" fillId="33" borderId="0" xfId="0" applyFont="1" applyFill="1" applyBorder="1" applyAlignment="1">
      <alignment horizontal="right" vertical="center"/>
    </xf>
    <xf numFmtId="181" fontId="0" fillId="33" borderId="84" xfId="0" applyNumberFormat="1" applyFont="1" applyFill="1" applyBorder="1" applyAlignment="1">
      <alignment horizontal="center" vertical="center" shrinkToFit="1"/>
    </xf>
    <xf numFmtId="181" fontId="0" fillId="33" borderId="37" xfId="0" applyNumberFormat="1" applyFont="1" applyFill="1" applyBorder="1" applyAlignment="1">
      <alignment horizontal="center" vertical="center" shrinkToFit="1"/>
    </xf>
    <xf numFmtId="181" fontId="0" fillId="33" borderId="15" xfId="0" applyNumberFormat="1" applyFont="1" applyFill="1" applyBorder="1" applyAlignment="1">
      <alignment horizontal="center" vertical="center" shrinkToFit="1"/>
    </xf>
    <xf numFmtId="0" fontId="6" fillId="33" borderId="0" xfId="0" applyNumberFormat="1" applyFont="1" applyFill="1" applyBorder="1" applyAlignment="1">
      <alignment horizontal="right" vertical="center" shrinkToFit="1"/>
    </xf>
    <xf numFmtId="0" fontId="9" fillId="33" borderId="44"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204" fontId="0" fillId="33" borderId="116" xfId="0" applyNumberFormat="1" applyFill="1" applyBorder="1" applyAlignment="1">
      <alignment horizontal="center" vertical="center" shrinkToFit="1"/>
    </xf>
    <xf numFmtId="204" fontId="0" fillId="33" borderId="117" xfId="0" applyNumberFormat="1" applyFont="1" applyFill="1" applyBorder="1" applyAlignment="1">
      <alignment horizontal="center" vertical="center" shrinkToFit="1"/>
    </xf>
    <xf numFmtId="0" fontId="0" fillId="33" borderId="118" xfId="0" applyFill="1" applyBorder="1" applyAlignment="1">
      <alignment horizontal="center" vertical="center" shrinkToFit="1"/>
    </xf>
    <xf numFmtId="0" fontId="0" fillId="33" borderId="119"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8" fillId="33" borderId="53" xfId="0" applyFont="1" applyFill="1" applyBorder="1" applyAlignment="1">
      <alignment horizontal="center" vertical="center"/>
    </xf>
    <xf numFmtId="0" fontId="9" fillId="33" borderId="0" xfId="0" applyFont="1" applyFill="1" applyAlignment="1">
      <alignment horizontal="center" vertical="center"/>
    </xf>
    <xf numFmtId="202" fontId="0" fillId="33" borderId="56" xfId="0" applyNumberFormat="1" applyFill="1" applyBorder="1" applyAlignment="1" applyProtection="1">
      <alignment horizontal="center" vertical="center" shrinkToFit="1"/>
      <protection locked="0"/>
    </xf>
    <xf numFmtId="202" fontId="0" fillId="33" borderId="57" xfId="0" applyNumberFormat="1" applyFill="1" applyBorder="1" applyAlignment="1" applyProtection="1">
      <alignment horizontal="center" vertical="center" shrinkToFit="1"/>
      <protection locked="0"/>
    </xf>
    <xf numFmtId="0" fontId="0" fillId="33" borderId="71" xfId="0" applyFont="1" applyFill="1" applyBorder="1" applyAlignment="1">
      <alignment horizontal="center" vertical="center" wrapText="1" shrinkToFit="1"/>
    </xf>
    <xf numFmtId="0" fontId="0" fillId="33" borderId="70" xfId="0" applyFont="1" applyFill="1" applyBorder="1" applyAlignment="1">
      <alignment horizontal="center" vertical="center" shrinkToFit="1"/>
    </xf>
    <xf numFmtId="0" fontId="0" fillId="33" borderId="121" xfId="0" applyFill="1" applyBorder="1" applyAlignment="1">
      <alignment horizontal="center" vertical="center" wrapText="1" shrinkToFit="1"/>
    </xf>
    <xf numFmtId="0" fontId="0" fillId="33" borderId="122" xfId="0" applyFont="1" applyFill="1" applyBorder="1" applyAlignment="1">
      <alignment horizontal="center" vertical="center" shrinkToFit="1"/>
    </xf>
    <xf numFmtId="0" fontId="0" fillId="33" borderId="87" xfId="0" applyFont="1" applyFill="1" applyBorder="1" applyAlignment="1">
      <alignment horizontal="center" vertical="center" wrapText="1" shrinkToFit="1"/>
    </xf>
    <xf numFmtId="0" fontId="0" fillId="33" borderId="11" xfId="0" applyFont="1" applyFill="1" applyBorder="1" applyAlignment="1">
      <alignment horizontal="center" vertical="center" shrinkToFit="1"/>
    </xf>
    <xf numFmtId="176" fontId="0" fillId="33" borderId="123" xfId="0" applyNumberFormat="1" applyFont="1" applyFill="1" applyBorder="1" applyAlignment="1">
      <alignment horizontal="center" vertical="center"/>
    </xf>
    <xf numFmtId="176" fontId="0" fillId="33" borderId="46" xfId="0" applyNumberFormat="1" applyFont="1" applyFill="1" applyBorder="1" applyAlignment="1">
      <alignment horizontal="center" vertical="center"/>
    </xf>
    <xf numFmtId="199" fontId="0" fillId="33" borderId="58" xfId="0" applyNumberFormat="1" applyFont="1" applyFill="1" applyBorder="1" applyAlignment="1">
      <alignment horizontal="center" vertical="center"/>
    </xf>
    <xf numFmtId="199" fontId="0" fillId="33" borderId="60" xfId="0" applyNumberFormat="1" applyFont="1" applyFill="1" applyBorder="1" applyAlignment="1">
      <alignment horizontal="center" vertical="center"/>
    </xf>
    <xf numFmtId="199" fontId="0" fillId="33" borderId="56" xfId="0" applyNumberFormat="1" applyFont="1" applyFill="1" applyBorder="1" applyAlignment="1">
      <alignment horizontal="center" vertical="center"/>
    </xf>
    <xf numFmtId="199" fontId="0" fillId="33" borderId="45"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32" xfId="0" applyFont="1" applyFill="1" applyBorder="1" applyAlignment="1">
      <alignment horizontal="center" vertical="center"/>
    </xf>
    <xf numFmtId="0" fontId="5" fillId="33" borderId="9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38"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124" xfId="0" applyFont="1" applyFill="1" applyBorder="1" applyAlignment="1">
      <alignment horizontal="center" vertical="center"/>
    </xf>
    <xf numFmtId="0" fontId="0" fillId="33" borderId="125" xfId="0" applyFont="1" applyFill="1" applyBorder="1" applyAlignment="1">
      <alignment horizontal="center" vertical="center"/>
    </xf>
    <xf numFmtId="0" fontId="0" fillId="33" borderId="107" xfId="0" applyFont="1" applyFill="1" applyBorder="1" applyAlignment="1">
      <alignment horizontal="center" vertical="center"/>
    </xf>
    <xf numFmtId="199" fontId="0" fillId="33" borderId="36" xfId="0" applyNumberFormat="1" applyFont="1" applyFill="1" applyBorder="1" applyAlignment="1">
      <alignment horizontal="center" vertical="center"/>
    </xf>
    <xf numFmtId="199" fontId="0" fillId="33" borderId="124" xfId="0" applyNumberFormat="1" applyFont="1" applyFill="1" applyBorder="1" applyAlignment="1">
      <alignment horizontal="center" vertical="center"/>
    </xf>
    <xf numFmtId="0" fontId="0" fillId="33" borderId="70" xfId="0" applyFont="1" applyFill="1" applyBorder="1" applyAlignment="1">
      <alignment horizontal="center" vertical="center"/>
    </xf>
    <xf numFmtId="0" fontId="0" fillId="33" borderId="122" xfId="0" applyFont="1" applyFill="1" applyBorder="1" applyAlignment="1">
      <alignment horizontal="center" vertical="center"/>
    </xf>
    <xf numFmtId="178" fontId="5" fillId="33" borderId="92" xfId="0" applyNumberFormat="1" applyFont="1" applyFill="1" applyBorder="1" applyAlignment="1">
      <alignment horizontal="center" vertical="center"/>
    </xf>
    <xf numFmtId="178" fontId="5" fillId="33" borderId="50" xfId="0" applyNumberFormat="1" applyFont="1" applyFill="1" applyBorder="1" applyAlignment="1">
      <alignment horizontal="center" vertical="center"/>
    </xf>
    <xf numFmtId="0" fontId="0" fillId="33" borderId="99" xfId="0" applyFont="1" applyFill="1" applyBorder="1" applyAlignment="1">
      <alignment horizontal="center" vertical="center" wrapText="1"/>
    </xf>
    <xf numFmtId="0" fontId="0" fillId="33" borderId="81" xfId="0" applyFont="1" applyFill="1" applyBorder="1" applyAlignment="1">
      <alignment horizontal="center" vertical="center" wrapText="1"/>
    </xf>
    <xf numFmtId="181" fontId="0" fillId="33" borderId="47" xfId="0" applyNumberFormat="1" applyFont="1" applyFill="1" applyBorder="1" applyAlignment="1">
      <alignment horizontal="right" vertical="center" shrinkToFit="1"/>
    </xf>
    <xf numFmtId="181" fontId="0" fillId="33" borderId="26" xfId="0" applyNumberFormat="1" applyFont="1" applyFill="1" applyBorder="1" applyAlignment="1">
      <alignment horizontal="right" vertical="center" shrinkToFit="1"/>
    </xf>
    <xf numFmtId="176" fontId="16" fillId="33" borderId="31" xfId="0" applyNumberFormat="1" applyFont="1" applyFill="1" applyBorder="1" applyAlignment="1">
      <alignment horizontal="center"/>
    </xf>
    <xf numFmtId="0" fontId="0" fillId="33" borderId="126" xfId="0" applyNumberFormat="1" applyFont="1" applyFill="1" applyBorder="1" applyAlignment="1">
      <alignment horizontal="right" vertical="center" shrinkToFit="1"/>
    </xf>
    <xf numFmtId="0" fontId="0" fillId="33" borderId="44" xfId="0" applyNumberFormat="1" applyFont="1" applyFill="1" applyBorder="1" applyAlignment="1">
      <alignment horizontal="right" vertical="center" shrinkToFit="1"/>
    </xf>
    <xf numFmtId="49" fontId="0" fillId="33" borderId="44" xfId="0" applyNumberFormat="1" applyFont="1" applyFill="1" applyBorder="1" applyAlignment="1">
      <alignment horizontal="right" vertical="center" shrinkToFit="1"/>
    </xf>
    <xf numFmtId="181" fontId="0" fillId="33" borderId="44" xfId="0" applyNumberFormat="1" applyFont="1" applyFill="1" applyBorder="1" applyAlignment="1">
      <alignment vertical="center" shrinkToFit="1"/>
    </xf>
    <xf numFmtId="181" fontId="0" fillId="33" borderId="114" xfId="0" applyNumberFormat="1" applyFont="1" applyFill="1" applyBorder="1" applyAlignment="1">
      <alignment vertical="center" shrinkToFit="1"/>
    </xf>
    <xf numFmtId="181" fontId="0" fillId="33" borderId="44" xfId="0" applyNumberFormat="1" applyFont="1" applyFill="1" applyBorder="1" applyAlignment="1">
      <alignment horizontal="right" vertical="center"/>
    </xf>
    <xf numFmtId="0" fontId="0" fillId="33" borderId="71" xfId="0" applyFont="1" applyFill="1" applyBorder="1" applyAlignment="1">
      <alignment horizontal="center" vertical="center"/>
    </xf>
    <xf numFmtId="0" fontId="0" fillId="33" borderId="121" xfId="0" applyFont="1" applyFill="1" applyBorder="1" applyAlignment="1">
      <alignment horizontal="center" vertical="center"/>
    </xf>
    <xf numFmtId="0" fontId="0" fillId="33" borderId="76" xfId="0" applyFont="1" applyFill="1" applyBorder="1" applyAlignment="1">
      <alignment horizontal="center" vertical="center"/>
    </xf>
    <xf numFmtId="0" fontId="0" fillId="33" borderId="127"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103"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105" xfId="0" applyFont="1" applyFill="1" applyBorder="1" applyAlignment="1">
      <alignment horizontal="center" vertical="center" wrapText="1"/>
    </xf>
    <xf numFmtId="181" fontId="0" fillId="33" borderId="128" xfId="0" applyNumberFormat="1" applyFont="1" applyFill="1" applyBorder="1" applyAlignment="1">
      <alignment horizontal="center" vertical="center"/>
    </xf>
    <xf numFmtId="181" fontId="0" fillId="33" borderId="76" xfId="0" applyNumberFormat="1" applyFont="1" applyFill="1" applyBorder="1" applyAlignment="1">
      <alignment horizontal="center" vertical="center"/>
    </xf>
    <xf numFmtId="0" fontId="0" fillId="34" borderId="128" xfId="0" applyFont="1" applyFill="1" applyBorder="1" applyAlignment="1" applyProtection="1">
      <alignment horizontal="center" vertical="center"/>
      <protection locked="0"/>
    </xf>
    <xf numFmtId="0" fontId="0" fillId="34" borderId="76" xfId="0" applyFont="1" applyFill="1" applyBorder="1" applyAlignment="1" applyProtection="1">
      <alignment horizontal="center" vertical="center"/>
      <protection locked="0"/>
    </xf>
    <xf numFmtId="0" fontId="0" fillId="33" borderId="93"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52" xfId="0" applyFont="1" applyFill="1" applyBorder="1" applyAlignment="1" applyProtection="1">
      <alignment horizontal="center" vertical="center" shrinkToFit="1"/>
      <protection locked="0"/>
    </xf>
    <xf numFmtId="0" fontId="0" fillId="33" borderId="33" xfId="0" applyFont="1" applyFill="1" applyBorder="1" applyAlignment="1" applyProtection="1">
      <alignment horizontal="center" vertical="center" shrinkToFit="1"/>
      <protection locked="0"/>
    </xf>
    <xf numFmtId="0" fontId="0" fillId="33" borderId="34" xfId="0" applyFont="1" applyFill="1" applyBorder="1" applyAlignment="1" applyProtection="1">
      <alignment horizontal="center" vertical="center" shrinkToFit="1"/>
      <protection locked="0"/>
    </xf>
    <xf numFmtId="0" fontId="0" fillId="33" borderId="129" xfId="0" applyFont="1" applyFill="1" applyBorder="1" applyAlignment="1" applyProtection="1">
      <alignment horizontal="center" vertical="center" shrinkToFit="1"/>
      <protection locked="0"/>
    </xf>
    <xf numFmtId="0" fontId="0" fillId="33" borderId="78"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58" xfId="0" applyFont="1" applyFill="1" applyBorder="1" applyAlignment="1" applyProtection="1">
      <alignment horizontal="right" vertical="center" shrinkToFit="1"/>
      <protection locked="0"/>
    </xf>
    <xf numFmtId="0" fontId="0" fillId="33" borderId="59" xfId="0" applyFont="1" applyFill="1" applyBorder="1" applyAlignment="1" applyProtection="1">
      <alignment horizontal="right" vertical="center" shrinkToFit="1"/>
      <protection locked="0"/>
    </xf>
    <xf numFmtId="0" fontId="0" fillId="33" borderId="60" xfId="0" applyFont="1" applyFill="1" applyBorder="1" applyAlignment="1" applyProtection="1">
      <alignment horizontal="right" vertical="center" shrinkToFit="1"/>
      <protection locked="0"/>
    </xf>
    <xf numFmtId="0" fontId="0" fillId="33" borderId="87" xfId="0" applyFont="1" applyFill="1" applyBorder="1" applyAlignment="1" applyProtection="1">
      <alignment horizontal="center" vertical="center" shrinkToFit="1"/>
      <protection locked="0"/>
    </xf>
    <xf numFmtId="0" fontId="0" fillId="33" borderId="105" xfId="0" applyFont="1" applyFill="1" applyBorder="1" applyAlignment="1" applyProtection="1">
      <alignment horizontal="center" vertical="center" shrinkToFit="1"/>
      <protection locked="0"/>
    </xf>
    <xf numFmtId="0" fontId="0" fillId="33" borderId="2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91" xfId="0"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rgb="FFFF0000"/>
        </patternFill>
      </fill>
    </dxf>
    <dxf>
      <font>
        <color theme="0"/>
      </font>
    </dxf>
    <dxf>
      <font>
        <color indexed="9"/>
      </font>
    </dxf>
    <dxf>
      <font>
        <color theme="0"/>
      </font>
    </dxf>
    <dxf>
      <font>
        <color indexed="9"/>
      </font>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0625"/>
          <c:w val="0.9395"/>
          <c:h val="0.921"/>
        </c:manualLayout>
      </c:layout>
      <c:barChart>
        <c:barDir val="col"/>
        <c:grouping val="clustered"/>
        <c:varyColors val="0"/>
        <c:ser>
          <c:idx val="1"/>
          <c:order val="0"/>
          <c:tx>
            <c:v>年間運転時間</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'残存耐用時間確認表'!$A$11:$A$27</c:f>
              <c:strCache/>
            </c:strRef>
          </c:cat>
          <c:val>
            <c:numRef>
              <c:f>'残存耐用時間確認表'!$B$11:$B$26</c:f>
              <c:numCache/>
            </c:numRef>
          </c:val>
        </c:ser>
        <c:ser>
          <c:idx val="0"/>
          <c:order val="1"/>
          <c:tx>
            <c:v>年間等価運転時間</c:v>
          </c:tx>
          <c:spPr>
            <a:solidFill>
              <a:srgbClr val="FF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'残存耐用時間確認表'!$A$11:$A$27</c:f>
              <c:strCache/>
            </c:strRef>
          </c:cat>
          <c:val>
            <c:numRef>
              <c:f>'残存耐用時間確認表'!$G$11:$G$27</c:f>
              <c:numCache/>
            </c:numRef>
          </c:val>
        </c:ser>
        <c:axId val="19441320"/>
        <c:axId val="40754153"/>
      </c:barChart>
      <c:lineChart>
        <c:grouping val="standard"/>
        <c:varyColors val="0"/>
        <c:ser>
          <c:idx val="2"/>
          <c:order val="2"/>
          <c:tx>
            <c:v>累計等価運転時間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'残存耐用時間確認表'!$A$11:$A$26</c:f>
              <c:numCache/>
            </c:numRef>
          </c:cat>
          <c:val>
            <c:numRef>
              <c:f>'残存耐用時間確認表'!$H$11:$H$26</c:f>
              <c:numCache/>
            </c:numRef>
          </c:val>
          <c:smooth val="0"/>
        </c:ser>
        <c:axId val="31243058"/>
        <c:axId val="12752067"/>
      </c:lineChart>
      <c:catAx>
        <c:axId val="19441320"/>
        <c:scaling>
          <c:orientation val="minMax"/>
        </c:scaling>
        <c:axPos val="b"/>
        <c:title>
          <c:tx>
            <c:rich>
              <a:bodyPr vert="horz" rot="0" anchor="ctr"/>
              <a:lstStyle/>
              <a:p>
                <a:pPr algn="ctr">
                  <a:defRPr/>
                </a:pPr>
                <a:r>
                  <a:rPr lang="en-US" cap="none" sz="1400" b="0" i="0" u="none" baseline="0">
                    <a:solidFill>
                      <a:srgbClr val="000000"/>
                    </a:solidFill>
                  </a:rPr>
                  <a:t>経</a:t>
                </a:r>
                <a:r>
                  <a:rPr lang="en-US" cap="none" sz="1400" b="0" i="0" u="none" baseline="0">
                    <a:solidFill>
                      <a:srgbClr val="000000"/>
                    </a:solidFill>
                  </a:rPr>
                  <a:t> </a:t>
                </a:r>
                <a:r>
                  <a:rPr lang="en-US" cap="none" sz="1400" b="0" i="0" u="none" baseline="0">
                    <a:solidFill>
                      <a:srgbClr val="000000"/>
                    </a:solidFill>
                  </a:rPr>
                  <a:t>過</a:t>
                </a:r>
                <a:r>
                  <a:rPr lang="en-US" cap="none" sz="1400" b="0" i="0" u="none" baseline="0">
                    <a:solidFill>
                      <a:srgbClr val="000000"/>
                    </a:solidFill>
                  </a:rPr>
                  <a:t> </a:t>
                </a:r>
                <a:r>
                  <a:rPr lang="en-US" cap="none" sz="1400" b="0" i="0" u="none" baseline="0">
                    <a:solidFill>
                      <a:srgbClr val="000000"/>
                    </a:solidFill>
                  </a:rPr>
                  <a:t>年</a:t>
                </a:r>
                <a:r>
                  <a:rPr lang="en-US" cap="none" sz="1400" b="0" i="0" u="none" baseline="0">
                    <a:solidFill>
                      <a:srgbClr val="000000"/>
                    </a:solidFill>
                  </a:rPr>
                  <a:t> </a:t>
                </a:r>
                <a:r>
                  <a:rPr lang="en-US" cap="none" sz="1400" b="0" i="0" u="none" baseline="0">
                    <a:solidFill>
                      <a:srgbClr val="000000"/>
                    </a:solidFill>
                  </a:rPr>
                  <a:t>数</a:t>
                </a:r>
              </a:p>
            </c:rich>
          </c:tx>
          <c:layout>
            <c:manualLayout>
              <c:xMode val="factor"/>
              <c:yMode val="factor"/>
              <c:x val="-0.03175"/>
              <c:y val="0.0027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754153"/>
        <c:crosses val="autoZero"/>
        <c:auto val="0"/>
        <c:lblOffset val="100"/>
        <c:tickLblSkip val="1"/>
        <c:noMultiLvlLbl val="0"/>
      </c:catAx>
      <c:valAx>
        <c:axId val="40754153"/>
        <c:scaling>
          <c:orientation val="minMax"/>
          <c:max val="7000"/>
          <c:min val="0"/>
        </c:scaling>
        <c:axPos val="l"/>
        <c:title>
          <c:tx>
            <c:rich>
              <a:bodyPr vert="horz" rot="-5400000" anchor="ctr"/>
              <a:lstStyle/>
              <a:p>
                <a:pPr algn="ctr">
                  <a:defRPr/>
                </a:pPr>
                <a:r>
                  <a:rPr lang="en-US" cap="none" sz="1400" b="0" i="0" u="none" baseline="0">
                    <a:solidFill>
                      <a:srgbClr val="000000"/>
                    </a:solidFill>
                    <a:latin typeface="ＭＳ Ｐゴシック"/>
                    <a:ea typeface="ＭＳ Ｐゴシック"/>
                    <a:cs typeface="ＭＳ Ｐゴシック"/>
                  </a:rPr>
                  <a:t>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時</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間</a:t>
                </a:r>
              </a:p>
            </c:rich>
          </c:tx>
          <c:layout>
            <c:manualLayout>
              <c:xMode val="factor"/>
              <c:yMode val="factor"/>
              <c:x val="-0.0125"/>
              <c:y val="-0.00775"/>
            </c:manualLayout>
          </c:layout>
          <c:overlay val="0"/>
          <c:spPr>
            <a:noFill/>
            <a:ln>
              <a:noFill/>
            </a:ln>
          </c:spPr>
        </c:title>
        <c:majorGridlines>
          <c:spPr>
            <a:ln w="3175">
              <a:solidFill>
                <a:srgbClr val="000000"/>
              </a:solidFill>
              <a:prstDash val="sysDot"/>
            </a:ln>
          </c:spPr>
        </c:majorGridlines>
        <c:delete val="0"/>
        <c:numFmt formatCode="General" sourceLinked="1"/>
        <c:majorTickMark val="cross"/>
        <c:minorTickMark val="out"/>
        <c:tickLblPos val="nextTo"/>
        <c:spPr>
          <a:ln w="3175">
            <a:solidFill>
              <a:srgbClr val="000000"/>
            </a:solidFill>
          </a:ln>
        </c:spPr>
        <c:txPr>
          <a:bodyPr vert="horz" rot="0"/>
          <a:lstStyle/>
          <a:p>
            <a:pPr>
              <a:defRPr lang="en-US" cap="none" sz="1200" b="0" i="0" u="none" baseline="0">
                <a:solidFill>
                  <a:srgbClr val="000000"/>
                </a:solidFill>
              </a:defRPr>
            </a:pPr>
          </a:p>
        </c:txPr>
        <c:crossAx val="19441320"/>
        <c:crossesAt val="1"/>
        <c:crossBetween val="between"/>
        <c:dispUnits/>
        <c:majorUnit val="1000"/>
        <c:minorUnit val="100"/>
      </c:valAx>
      <c:catAx>
        <c:axId val="31243058"/>
        <c:scaling>
          <c:orientation val="minMax"/>
        </c:scaling>
        <c:axPos val="b"/>
        <c:delete val="1"/>
        <c:majorTickMark val="out"/>
        <c:minorTickMark val="none"/>
        <c:tickLblPos val="nextTo"/>
        <c:crossAx val="12752067"/>
        <c:crosses val="autoZero"/>
        <c:auto val="0"/>
        <c:lblOffset val="100"/>
        <c:tickLblSkip val="1"/>
        <c:noMultiLvlLbl val="0"/>
      </c:catAx>
      <c:valAx>
        <c:axId val="12752067"/>
        <c:scaling>
          <c:orientation val="minMax"/>
        </c:scaling>
        <c:axPos val="l"/>
        <c:delete val="1"/>
        <c:majorTickMark val="out"/>
        <c:minorTickMark val="none"/>
        <c:tickLblPos val="nextTo"/>
        <c:crossAx val="31243058"/>
        <c:crossesAt val="1"/>
        <c:crossBetween val="between"/>
        <c:dispUnits/>
      </c:valAx>
      <c:dTable>
        <c:showHorzBorder val="1"/>
        <c:showVertBorder val="1"/>
        <c:showOutline val="1"/>
        <c:showKeys val="1"/>
        <c:spPr>
          <a:ln w="3175">
            <a:solidFill>
              <a:srgbClr val="000000"/>
            </a:solidFill>
          </a:ln>
        </c:spPr>
        <c:txPr>
          <a:bodyPr vert="horz" rot="0"/>
          <a:lstStyle/>
          <a:p>
            <a:pPr>
              <a:defRPr lang="en-US" cap="none" sz="1000" b="0" i="0" u="none" baseline="0">
                <a:solidFill>
                  <a:srgbClr val="000000"/>
                </a:solidFill>
              </a:defRPr>
            </a:pPr>
          </a:p>
        </c:txPr>
      </c:dTable>
      <c:spPr>
        <a:solidFill>
          <a:srgbClr val="CC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39</xdr:row>
      <xdr:rowOff>38100</xdr:rowOff>
    </xdr:from>
    <xdr:to>
      <xdr:col>7</xdr:col>
      <xdr:colOff>19050</xdr:colOff>
      <xdr:row>39</xdr:row>
      <xdr:rowOff>276225</xdr:rowOff>
    </xdr:to>
    <xdr:grpSp>
      <xdr:nvGrpSpPr>
        <xdr:cNvPr id="1" name="Group 25"/>
        <xdr:cNvGrpSpPr>
          <a:grpSpLocks/>
        </xdr:cNvGrpSpPr>
      </xdr:nvGrpSpPr>
      <xdr:grpSpPr>
        <a:xfrm>
          <a:off x="1362075" y="12163425"/>
          <a:ext cx="2457450" cy="238125"/>
          <a:chOff x="143" y="1277"/>
          <a:chExt cx="258" cy="25"/>
        </a:xfrm>
        <a:solidFill>
          <a:srgbClr val="FFFFFF"/>
        </a:solidFill>
      </xdr:grpSpPr>
      <xdr:sp>
        <xdr:nvSpPr>
          <xdr:cNvPr id="2" name="Line 12"/>
          <xdr:cNvSpPr>
            <a:spLocks noChangeAspect="1"/>
          </xdr:cNvSpPr>
        </xdr:nvSpPr>
        <xdr:spPr>
          <a:xfrm flipV="1">
            <a:off x="148" y="1277"/>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3"/>
          <xdr:cNvSpPr>
            <a:spLocks noChangeAspect="1"/>
          </xdr:cNvSpPr>
        </xdr:nvSpPr>
        <xdr:spPr>
          <a:xfrm flipV="1">
            <a:off x="161" y="1277"/>
            <a:ext cx="24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4"/>
          <xdr:cNvSpPr>
            <a:spLocks noChangeAspect="1"/>
          </xdr:cNvSpPr>
        </xdr:nvSpPr>
        <xdr:spPr>
          <a:xfrm>
            <a:off x="145" y="1292"/>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
          <xdr:cNvSpPr>
            <a:spLocks noChangeAspect="1"/>
          </xdr:cNvSpPr>
        </xdr:nvSpPr>
        <xdr:spPr>
          <a:xfrm flipH="1">
            <a:off x="143" y="1292"/>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238125</xdr:colOff>
      <xdr:row>39</xdr:row>
      <xdr:rowOff>38100</xdr:rowOff>
    </xdr:from>
    <xdr:to>
      <xdr:col>14</xdr:col>
      <xdr:colOff>419100</xdr:colOff>
      <xdr:row>39</xdr:row>
      <xdr:rowOff>276225</xdr:rowOff>
    </xdr:to>
    <xdr:grpSp>
      <xdr:nvGrpSpPr>
        <xdr:cNvPr id="6" name="Group 23"/>
        <xdr:cNvGrpSpPr>
          <a:grpSpLocks/>
        </xdr:cNvGrpSpPr>
      </xdr:nvGrpSpPr>
      <xdr:grpSpPr>
        <a:xfrm>
          <a:off x="4581525" y="12163425"/>
          <a:ext cx="3438525" cy="238125"/>
          <a:chOff x="538" y="1277"/>
          <a:chExt cx="361" cy="25"/>
        </a:xfrm>
        <a:solidFill>
          <a:srgbClr val="FFFFFF"/>
        </a:solidFill>
      </xdr:grpSpPr>
      <xdr:sp>
        <xdr:nvSpPr>
          <xdr:cNvPr id="7" name="Line 17"/>
          <xdr:cNvSpPr>
            <a:spLocks noChangeAspect="1"/>
          </xdr:cNvSpPr>
        </xdr:nvSpPr>
        <xdr:spPr>
          <a:xfrm flipV="1">
            <a:off x="543" y="1277"/>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8"/>
          <xdr:cNvSpPr>
            <a:spLocks noChangeAspect="1"/>
          </xdr:cNvSpPr>
        </xdr:nvSpPr>
        <xdr:spPr>
          <a:xfrm flipV="1">
            <a:off x="556" y="1277"/>
            <a:ext cx="34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9"/>
          <xdr:cNvSpPr>
            <a:spLocks noChangeAspect="1"/>
          </xdr:cNvSpPr>
        </xdr:nvSpPr>
        <xdr:spPr>
          <a:xfrm>
            <a:off x="540" y="1292"/>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0"/>
          <xdr:cNvSpPr>
            <a:spLocks noChangeAspect="1"/>
          </xdr:cNvSpPr>
        </xdr:nvSpPr>
        <xdr:spPr>
          <a:xfrm flipH="1">
            <a:off x="538" y="1292"/>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238125</xdr:colOff>
      <xdr:row>40</xdr:row>
      <xdr:rowOff>38100</xdr:rowOff>
    </xdr:from>
    <xdr:to>
      <xdr:col>10</xdr:col>
      <xdr:colOff>123825</xdr:colOff>
      <xdr:row>40</xdr:row>
      <xdr:rowOff>38100</xdr:rowOff>
    </xdr:to>
    <xdr:sp>
      <xdr:nvSpPr>
        <xdr:cNvPr id="11" name="Line 21"/>
        <xdr:cNvSpPr>
          <a:spLocks noChangeAspect="1"/>
        </xdr:cNvSpPr>
      </xdr:nvSpPr>
      <xdr:spPr>
        <a:xfrm flipV="1">
          <a:off x="1323975" y="12477750"/>
          <a:ext cx="422910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31</xdr:row>
      <xdr:rowOff>38100</xdr:rowOff>
    </xdr:from>
    <xdr:to>
      <xdr:col>6</xdr:col>
      <xdr:colOff>485775</xdr:colOff>
      <xdr:row>31</xdr:row>
      <xdr:rowOff>276225</xdr:rowOff>
    </xdr:to>
    <xdr:grpSp>
      <xdr:nvGrpSpPr>
        <xdr:cNvPr id="1" name="Group 25"/>
        <xdr:cNvGrpSpPr>
          <a:grpSpLocks/>
        </xdr:cNvGrpSpPr>
      </xdr:nvGrpSpPr>
      <xdr:grpSpPr>
        <a:xfrm>
          <a:off x="1362075" y="9963150"/>
          <a:ext cx="2381250" cy="238125"/>
          <a:chOff x="143" y="1001"/>
          <a:chExt cx="250" cy="25"/>
        </a:xfrm>
        <a:solidFill>
          <a:srgbClr val="FFFFFF"/>
        </a:solidFill>
      </xdr:grpSpPr>
      <xdr:sp>
        <xdr:nvSpPr>
          <xdr:cNvPr id="2" name="Line 14"/>
          <xdr:cNvSpPr>
            <a:spLocks noChangeAspect="1"/>
          </xdr:cNvSpPr>
        </xdr:nvSpPr>
        <xdr:spPr>
          <a:xfrm flipV="1">
            <a:off x="148" y="1001"/>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15"/>
          <xdr:cNvSpPr>
            <a:spLocks noChangeAspect="1"/>
          </xdr:cNvSpPr>
        </xdr:nvSpPr>
        <xdr:spPr>
          <a:xfrm flipV="1">
            <a:off x="161" y="1001"/>
            <a:ext cx="232"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6"/>
          <xdr:cNvSpPr>
            <a:spLocks noChangeAspect="1"/>
          </xdr:cNvSpPr>
        </xdr:nvSpPr>
        <xdr:spPr>
          <a:xfrm>
            <a:off x="145" y="1016"/>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7"/>
          <xdr:cNvSpPr>
            <a:spLocks noChangeAspect="1"/>
          </xdr:cNvSpPr>
        </xdr:nvSpPr>
        <xdr:spPr>
          <a:xfrm flipH="1">
            <a:off x="143" y="1016"/>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238125</xdr:colOff>
      <xdr:row>31</xdr:row>
      <xdr:rowOff>38100</xdr:rowOff>
    </xdr:from>
    <xdr:to>
      <xdr:col>14</xdr:col>
      <xdr:colOff>419100</xdr:colOff>
      <xdr:row>31</xdr:row>
      <xdr:rowOff>276225</xdr:rowOff>
    </xdr:to>
    <xdr:grpSp>
      <xdr:nvGrpSpPr>
        <xdr:cNvPr id="6" name="Group 18"/>
        <xdr:cNvGrpSpPr>
          <a:grpSpLocks/>
        </xdr:cNvGrpSpPr>
      </xdr:nvGrpSpPr>
      <xdr:grpSpPr>
        <a:xfrm>
          <a:off x="4581525" y="9963150"/>
          <a:ext cx="3438525" cy="238125"/>
          <a:chOff x="538" y="1277"/>
          <a:chExt cx="361" cy="25"/>
        </a:xfrm>
        <a:solidFill>
          <a:srgbClr val="FFFFFF"/>
        </a:solidFill>
      </xdr:grpSpPr>
      <xdr:sp>
        <xdr:nvSpPr>
          <xdr:cNvPr id="7" name="Line 19"/>
          <xdr:cNvSpPr>
            <a:spLocks noChangeAspect="1"/>
          </xdr:cNvSpPr>
        </xdr:nvSpPr>
        <xdr:spPr>
          <a:xfrm flipV="1">
            <a:off x="543" y="1277"/>
            <a:ext cx="13" cy="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0"/>
          <xdr:cNvSpPr>
            <a:spLocks noChangeAspect="1"/>
          </xdr:cNvSpPr>
        </xdr:nvSpPr>
        <xdr:spPr>
          <a:xfrm flipV="1">
            <a:off x="556" y="1277"/>
            <a:ext cx="343"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1"/>
          <xdr:cNvSpPr>
            <a:spLocks noChangeAspect="1"/>
          </xdr:cNvSpPr>
        </xdr:nvSpPr>
        <xdr:spPr>
          <a:xfrm>
            <a:off x="540" y="1292"/>
            <a:ext cx="2" cy="1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22"/>
          <xdr:cNvSpPr>
            <a:spLocks noChangeAspect="1"/>
          </xdr:cNvSpPr>
        </xdr:nvSpPr>
        <xdr:spPr>
          <a:xfrm flipH="1">
            <a:off x="538" y="1292"/>
            <a:ext cx="1" cy="4"/>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66675</xdr:colOff>
      <xdr:row>32</xdr:row>
      <xdr:rowOff>38100</xdr:rowOff>
    </xdr:from>
    <xdr:to>
      <xdr:col>10</xdr:col>
      <xdr:colOff>123825</xdr:colOff>
      <xdr:row>32</xdr:row>
      <xdr:rowOff>38100</xdr:rowOff>
    </xdr:to>
    <xdr:sp>
      <xdr:nvSpPr>
        <xdr:cNvPr id="11" name="Line 23"/>
        <xdr:cNvSpPr>
          <a:spLocks noChangeAspect="1"/>
        </xdr:cNvSpPr>
      </xdr:nvSpPr>
      <xdr:spPr>
        <a:xfrm flipV="1">
          <a:off x="1152525" y="10277475"/>
          <a:ext cx="4400550"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30</xdr:row>
      <xdr:rowOff>38100</xdr:rowOff>
    </xdr:from>
    <xdr:to>
      <xdr:col>9</xdr:col>
      <xdr:colOff>1038225</xdr:colOff>
      <xdr:row>54</xdr:row>
      <xdr:rowOff>219075</xdr:rowOff>
    </xdr:to>
    <xdr:graphicFrame>
      <xdr:nvGraphicFramePr>
        <xdr:cNvPr id="1" name="Chart 1"/>
        <xdr:cNvGraphicFramePr/>
      </xdr:nvGraphicFramePr>
      <xdr:xfrm>
        <a:off x="19050" y="9667875"/>
        <a:ext cx="10763250" cy="77247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44"/>
  <sheetViews>
    <sheetView tabSelected="1" zoomScale="70" zoomScaleNormal="70" zoomScaleSheetLayoutView="70" zoomScalePageLayoutView="0" workbookViewId="0" topLeftCell="A25">
      <selection activeCell="R38" sqref="R38"/>
    </sheetView>
  </sheetViews>
  <sheetFormatPr defaultColWidth="8.796875" defaultRowHeight="17.25"/>
  <cols>
    <col min="1" max="16" width="5.69921875" style="39" customWidth="1"/>
    <col min="17" max="16384" width="8.796875" style="39" customWidth="1"/>
  </cols>
  <sheetData>
    <row r="1" spans="1:16" ht="30" customHeight="1" thickBot="1">
      <c r="A1" s="98"/>
      <c r="B1" s="98"/>
      <c r="C1" s="98"/>
      <c r="D1" s="98"/>
      <c r="E1" s="98"/>
      <c r="F1" s="98"/>
      <c r="G1" s="98" t="s">
        <v>133</v>
      </c>
      <c r="H1" s="98"/>
      <c r="I1" s="98"/>
      <c r="J1" s="98"/>
      <c r="K1" s="98"/>
      <c r="L1" s="123" t="s">
        <v>134</v>
      </c>
      <c r="M1" s="124"/>
      <c r="N1" s="125"/>
      <c r="O1" s="126"/>
      <c r="P1" s="127"/>
    </row>
    <row r="2" spans="1:16" ht="24.75" customHeight="1">
      <c r="A2" s="214" t="s">
        <v>57</v>
      </c>
      <c r="B2" s="215"/>
      <c r="C2" s="216"/>
      <c r="D2" s="206"/>
      <c r="E2" s="206"/>
      <c r="F2" s="206"/>
      <c r="G2" s="206"/>
      <c r="H2" s="206"/>
      <c r="I2" s="206"/>
      <c r="J2" s="201" t="s">
        <v>132</v>
      </c>
      <c r="K2" s="202"/>
      <c r="L2" s="202"/>
      <c r="M2" s="111"/>
      <c r="N2" s="112"/>
      <c r="O2" s="112"/>
      <c r="P2" s="113"/>
    </row>
    <row r="3" spans="1:16" ht="24.75" customHeight="1">
      <c r="A3" s="217" t="s">
        <v>23</v>
      </c>
      <c r="B3" s="218"/>
      <c r="C3" s="219"/>
      <c r="D3" s="205" t="s">
        <v>24</v>
      </c>
      <c r="E3" s="205"/>
      <c r="F3" s="205"/>
      <c r="G3" s="205"/>
      <c r="H3" s="205"/>
      <c r="I3" s="205"/>
      <c r="J3" s="203" t="s">
        <v>25</v>
      </c>
      <c r="K3" s="203"/>
      <c r="L3" s="203"/>
      <c r="M3" s="114"/>
      <c r="N3" s="115"/>
      <c r="O3" s="115"/>
      <c r="P3" s="116"/>
    </row>
    <row r="4" spans="1:16" ht="24.75" customHeight="1">
      <c r="A4" s="220" t="s">
        <v>147</v>
      </c>
      <c r="B4" s="221"/>
      <c r="C4" s="222"/>
      <c r="D4" s="193"/>
      <c r="E4" s="193"/>
      <c r="F4" s="193"/>
      <c r="G4" s="193"/>
      <c r="H4" s="193"/>
      <c r="I4" s="193"/>
      <c r="J4" s="203" t="s">
        <v>77</v>
      </c>
      <c r="K4" s="203"/>
      <c r="L4" s="203"/>
      <c r="M4" s="117" t="s">
        <v>26</v>
      </c>
      <c r="N4" s="118"/>
      <c r="O4" s="118"/>
      <c r="P4" s="119"/>
    </row>
    <row r="5" spans="1:16" ht="24.75" customHeight="1" thickBot="1">
      <c r="A5" s="223" t="s">
        <v>27</v>
      </c>
      <c r="B5" s="224"/>
      <c r="C5" s="225"/>
      <c r="D5" s="199" t="s">
        <v>136</v>
      </c>
      <c r="E5" s="200"/>
      <c r="F5" s="195" t="s">
        <v>28</v>
      </c>
      <c r="G5" s="196"/>
      <c r="H5" s="194" t="s">
        <v>155</v>
      </c>
      <c r="I5" s="194"/>
      <c r="J5" s="204" t="s">
        <v>106</v>
      </c>
      <c r="K5" s="204"/>
      <c r="L5" s="204"/>
      <c r="M5" s="120"/>
      <c r="N5" s="121"/>
      <c r="O5" s="121"/>
      <c r="P5" s="122"/>
    </row>
    <row r="6" spans="1:16" s="40" customFormat="1" ht="24.75" customHeight="1" thickBot="1">
      <c r="A6" s="211"/>
      <c r="B6" s="211"/>
      <c r="C6" s="211"/>
      <c r="D6" s="211"/>
      <c r="E6" s="211"/>
      <c r="F6" s="211"/>
      <c r="G6" s="211"/>
      <c r="H6" s="211"/>
      <c r="I6" s="211"/>
      <c r="J6" s="211"/>
      <c r="K6" s="211"/>
      <c r="L6" s="211"/>
      <c r="M6" s="211"/>
      <c r="N6" s="211"/>
      <c r="O6" s="211"/>
      <c r="P6" s="211"/>
    </row>
    <row r="7" spans="1:16" s="40" customFormat="1" ht="24.75" customHeight="1">
      <c r="A7" s="170" t="s">
        <v>60</v>
      </c>
      <c r="B7" s="178" t="s">
        <v>105</v>
      </c>
      <c r="C7" s="131"/>
      <c r="D7" s="197" t="s">
        <v>168</v>
      </c>
      <c r="E7" s="130" t="s">
        <v>29</v>
      </c>
      <c r="F7" s="131"/>
      <c r="G7" s="130" t="s">
        <v>111</v>
      </c>
      <c r="H7" s="131"/>
      <c r="I7" s="170" t="s">
        <v>60</v>
      </c>
      <c r="J7" s="178" t="s">
        <v>105</v>
      </c>
      <c r="K7" s="131"/>
      <c r="L7" s="197" t="s">
        <v>168</v>
      </c>
      <c r="M7" s="130" t="s">
        <v>29</v>
      </c>
      <c r="N7" s="131"/>
      <c r="O7" s="130" t="s">
        <v>111</v>
      </c>
      <c r="P7" s="132"/>
    </row>
    <row r="8" spans="1:16" s="40" customFormat="1" ht="24.75" customHeight="1" thickBot="1">
      <c r="A8" s="171"/>
      <c r="B8" s="133" t="s">
        <v>109</v>
      </c>
      <c r="C8" s="134"/>
      <c r="D8" s="198"/>
      <c r="E8" s="128" t="s">
        <v>110</v>
      </c>
      <c r="F8" s="129"/>
      <c r="G8" s="128" t="s">
        <v>112</v>
      </c>
      <c r="H8" s="129"/>
      <c r="I8" s="171"/>
      <c r="J8" s="133" t="s">
        <v>109</v>
      </c>
      <c r="K8" s="134"/>
      <c r="L8" s="198"/>
      <c r="M8" s="135" t="s">
        <v>110</v>
      </c>
      <c r="N8" s="134"/>
      <c r="O8" s="135" t="s">
        <v>112</v>
      </c>
      <c r="P8" s="136"/>
    </row>
    <row r="9" spans="1:19" s="40" customFormat="1" ht="24.75" customHeight="1" thickTop="1">
      <c r="A9" s="41">
        <v>1</v>
      </c>
      <c r="B9" s="176"/>
      <c r="C9" s="177"/>
      <c r="D9" s="78"/>
      <c r="E9" s="172"/>
      <c r="F9" s="173"/>
      <c r="G9" s="174"/>
      <c r="H9" s="175"/>
      <c r="I9" s="41">
        <v>21</v>
      </c>
      <c r="J9" s="176"/>
      <c r="K9" s="177"/>
      <c r="L9" s="78"/>
      <c r="M9" s="172"/>
      <c r="N9" s="173"/>
      <c r="O9" s="174"/>
      <c r="P9" s="175"/>
      <c r="S9" s="109"/>
    </row>
    <row r="10" spans="1:16" s="40" customFormat="1" ht="24.75" customHeight="1">
      <c r="A10" s="36">
        <v>2</v>
      </c>
      <c r="B10" s="160"/>
      <c r="C10" s="161"/>
      <c r="D10" s="79"/>
      <c r="E10" s="166"/>
      <c r="F10" s="167"/>
      <c r="G10" s="189"/>
      <c r="H10" s="190"/>
      <c r="I10" s="36">
        <v>22</v>
      </c>
      <c r="J10" s="160"/>
      <c r="K10" s="161"/>
      <c r="L10" s="79"/>
      <c r="M10" s="166"/>
      <c r="N10" s="167"/>
      <c r="O10" s="189"/>
      <c r="P10" s="190"/>
    </row>
    <row r="11" spans="1:16" s="40" customFormat="1" ht="24.75" customHeight="1">
      <c r="A11" s="36">
        <v>3</v>
      </c>
      <c r="B11" s="160"/>
      <c r="C11" s="161"/>
      <c r="D11" s="79"/>
      <c r="E11" s="166"/>
      <c r="F11" s="167"/>
      <c r="G11" s="189"/>
      <c r="H11" s="190"/>
      <c r="I11" s="36">
        <v>23</v>
      </c>
      <c r="J11" s="160"/>
      <c r="K11" s="161"/>
      <c r="L11" s="79"/>
      <c r="M11" s="166"/>
      <c r="N11" s="167"/>
      <c r="O11" s="189"/>
      <c r="P11" s="190"/>
    </row>
    <row r="12" spans="1:16" s="40" customFormat="1" ht="24.75" customHeight="1">
      <c r="A12" s="36">
        <v>4</v>
      </c>
      <c r="B12" s="160"/>
      <c r="C12" s="161"/>
      <c r="D12" s="79"/>
      <c r="E12" s="166"/>
      <c r="F12" s="167"/>
      <c r="G12" s="189"/>
      <c r="H12" s="190"/>
      <c r="I12" s="36">
        <v>24</v>
      </c>
      <c r="J12" s="160"/>
      <c r="K12" s="161"/>
      <c r="L12" s="79"/>
      <c r="M12" s="166"/>
      <c r="N12" s="167"/>
      <c r="O12" s="189"/>
      <c r="P12" s="190"/>
    </row>
    <row r="13" spans="1:16" s="40" customFormat="1" ht="24.75" customHeight="1">
      <c r="A13" s="36">
        <v>5</v>
      </c>
      <c r="B13" s="160"/>
      <c r="C13" s="161"/>
      <c r="D13" s="79"/>
      <c r="E13" s="166"/>
      <c r="F13" s="167"/>
      <c r="G13" s="189"/>
      <c r="H13" s="190"/>
      <c r="I13" s="36">
        <v>25</v>
      </c>
      <c r="J13" s="160"/>
      <c r="K13" s="161"/>
      <c r="L13" s="79"/>
      <c r="M13" s="166"/>
      <c r="N13" s="167"/>
      <c r="O13" s="189"/>
      <c r="P13" s="190"/>
    </row>
    <row r="14" spans="1:16" s="40" customFormat="1" ht="24.75" customHeight="1">
      <c r="A14" s="36">
        <v>6</v>
      </c>
      <c r="B14" s="160"/>
      <c r="C14" s="161"/>
      <c r="D14" s="79"/>
      <c r="E14" s="166"/>
      <c r="F14" s="167"/>
      <c r="G14" s="189"/>
      <c r="H14" s="190"/>
      <c r="I14" s="36">
        <v>26</v>
      </c>
      <c r="J14" s="160"/>
      <c r="K14" s="161"/>
      <c r="L14" s="79"/>
      <c r="M14" s="166"/>
      <c r="N14" s="167"/>
      <c r="O14" s="189"/>
      <c r="P14" s="190"/>
    </row>
    <row r="15" spans="1:16" s="40" customFormat="1" ht="24.75" customHeight="1">
      <c r="A15" s="36">
        <v>7</v>
      </c>
      <c r="B15" s="160"/>
      <c r="C15" s="161"/>
      <c r="D15" s="79"/>
      <c r="E15" s="166"/>
      <c r="F15" s="167"/>
      <c r="G15" s="189"/>
      <c r="H15" s="190"/>
      <c r="I15" s="36">
        <v>27</v>
      </c>
      <c r="J15" s="160"/>
      <c r="K15" s="161"/>
      <c r="L15" s="79"/>
      <c r="M15" s="166"/>
      <c r="N15" s="167"/>
      <c r="O15" s="189"/>
      <c r="P15" s="190"/>
    </row>
    <row r="16" spans="1:16" s="40" customFormat="1" ht="24.75" customHeight="1">
      <c r="A16" s="36">
        <v>8</v>
      </c>
      <c r="B16" s="160"/>
      <c r="C16" s="161"/>
      <c r="D16" s="79"/>
      <c r="E16" s="166"/>
      <c r="F16" s="167"/>
      <c r="G16" s="189"/>
      <c r="H16" s="190"/>
      <c r="I16" s="36">
        <v>28</v>
      </c>
      <c r="J16" s="160"/>
      <c r="K16" s="161"/>
      <c r="L16" s="79"/>
      <c r="M16" s="166"/>
      <c r="N16" s="167"/>
      <c r="O16" s="189"/>
      <c r="P16" s="190"/>
    </row>
    <row r="17" spans="1:16" s="40" customFormat="1" ht="24.75" customHeight="1">
      <c r="A17" s="36">
        <v>9</v>
      </c>
      <c r="B17" s="160"/>
      <c r="C17" s="161"/>
      <c r="D17" s="79"/>
      <c r="E17" s="166"/>
      <c r="F17" s="167"/>
      <c r="G17" s="189"/>
      <c r="H17" s="190"/>
      <c r="I17" s="36">
        <v>29</v>
      </c>
      <c r="J17" s="160"/>
      <c r="K17" s="161"/>
      <c r="L17" s="79"/>
      <c r="M17" s="166"/>
      <c r="N17" s="167"/>
      <c r="O17" s="189"/>
      <c r="P17" s="190"/>
    </row>
    <row r="18" spans="1:16" s="40" customFormat="1" ht="24.75" customHeight="1">
      <c r="A18" s="36">
        <v>10</v>
      </c>
      <c r="B18" s="160"/>
      <c r="C18" s="161"/>
      <c r="D18" s="79"/>
      <c r="E18" s="166"/>
      <c r="F18" s="167"/>
      <c r="G18" s="189"/>
      <c r="H18" s="190"/>
      <c r="I18" s="36">
        <v>30</v>
      </c>
      <c r="J18" s="160"/>
      <c r="K18" s="161"/>
      <c r="L18" s="79"/>
      <c r="M18" s="166"/>
      <c r="N18" s="167"/>
      <c r="O18" s="189"/>
      <c r="P18" s="190"/>
    </row>
    <row r="19" spans="1:16" s="40" customFormat="1" ht="24.75" customHeight="1">
      <c r="A19" s="36">
        <v>11</v>
      </c>
      <c r="B19" s="160"/>
      <c r="C19" s="161"/>
      <c r="D19" s="79"/>
      <c r="E19" s="166"/>
      <c r="F19" s="167"/>
      <c r="G19" s="189"/>
      <c r="H19" s="190"/>
      <c r="I19" s="36">
        <v>31</v>
      </c>
      <c r="J19" s="160"/>
      <c r="K19" s="161"/>
      <c r="L19" s="79"/>
      <c r="M19" s="166"/>
      <c r="N19" s="167"/>
      <c r="O19" s="189"/>
      <c r="P19" s="190"/>
    </row>
    <row r="20" spans="1:16" s="40" customFormat="1" ht="24.75" customHeight="1">
      <c r="A20" s="36">
        <v>12</v>
      </c>
      <c r="B20" s="160"/>
      <c r="C20" s="161"/>
      <c r="D20" s="79"/>
      <c r="E20" s="166"/>
      <c r="F20" s="167"/>
      <c r="G20" s="189"/>
      <c r="H20" s="190"/>
      <c r="I20" s="36">
        <v>32</v>
      </c>
      <c r="J20" s="160"/>
      <c r="K20" s="161"/>
      <c r="L20" s="79"/>
      <c r="M20" s="166"/>
      <c r="N20" s="167"/>
      <c r="O20" s="189"/>
      <c r="P20" s="190"/>
    </row>
    <row r="21" spans="1:16" s="40" customFormat="1" ht="24.75" customHeight="1">
      <c r="A21" s="36">
        <v>13</v>
      </c>
      <c r="B21" s="160"/>
      <c r="C21" s="161"/>
      <c r="D21" s="79"/>
      <c r="E21" s="166"/>
      <c r="F21" s="167"/>
      <c r="G21" s="189"/>
      <c r="H21" s="190"/>
      <c r="I21" s="36">
        <v>33</v>
      </c>
      <c r="J21" s="160"/>
      <c r="K21" s="161"/>
      <c r="L21" s="79"/>
      <c r="M21" s="166"/>
      <c r="N21" s="167"/>
      <c r="O21" s="189"/>
      <c r="P21" s="190"/>
    </row>
    <row r="22" spans="1:16" s="40" customFormat="1" ht="24.75" customHeight="1">
      <c r="A22" s="36">
        <v>14</v>
      </c>
      <c r="B22" s="160"/>
      <c r="C22" s="161"/>
      <c r="D22" s="79"/>
      <c r="E22" s="166"/>
      <c r="F22" s="167"/>
      <c r="G22" s="189"/>
      <c r="H22" s="190"/>
      <c r="I22" s="36">
        <v>34</v>
      </c>
      <c r="J22" s="160"/>
      <c r="K22" s="161"/>
      <c r="L22" s="79"/>
      <c r="M22" s="166"/>
      <c r="N22" s="167"/>
      <c r="O22" s="189"/>
      <c r="P22" s="190"/>
    </row>
    <row r="23" spans="1:16" s="40" customFormat="1" ht="24.75" customHeight="1">
      <c r="A23" s="36">
        <v>15</v>
      </c>
      <c r="B23" s="160"/>
      <c r="C23" s="161"/>
      <c r="D23" s="79"/>
      <c r="E23" s="166"/>
      <c r="F23" s="167"/>
      <c r="G23" s="189"/>
      <c r="H23" s="190"/>
      <c r="I23" s="36">
        <v>35</v>
      </c>
      <c r="J23" s="160"/>
      <c r="K23" s="161"/>
      <c r="L23" s="79"/>
      <c r="M23" s="166"/>
      <c r="N23" s="167"/>
      <c r="O23" s="189"/>
      <c r="P23" s="190"/>
    </row>
    <row r="24" spans="1:16" s="40" customFormat="1" ht="24.75" customHeight="1">
      <c r="A24" s="36">
        <v>16</v>
      </c>
      <c r="B24" s="160"/>
      <c r="C24" s="161"/>
      <c r="D24" s="79"/>
      <c r="E24" s="166"/>
      <c r="F24" s="167"/>
      <c r="G24" s="189"/>
      <c r="H24" s="190"/>
      <c r="I24" s="36">
        <v>36</v>
      </c>
      <c r="J24" s="160"/>
      <c r="K24" s="161"/>
      <c r="L24" s="79"/>
      <c r="M24" s="166"/>
      <c r="N24" s="167"/>
      <c r="O24" s="189"/>
      <c r="P24" s="190"/>
    </row>
    <row r="25" spans="1:16" s="40" customFormat="1" ht="24.75" customHeight="1">
      <c r="A25" s="36">
        <v>17</v>
      </c>
      <c r="B25" s="160"/>
      <c r="C25" s="161"/>
      <c r="D25" s="79"/>
      <c r="E25" s="166"/>
      <c r="F25" s="167"/>
      <c r="G25" s="189"/>
      <c r="H25" s="190"/>
      <c r="I25" s="36">
        <v>37</v>
      </c>
      <c r="J25" s="160"/>
      <c r="K25" s="161"/>
      <c r="L25" s="79"/>
      <c r="M25" s="166"/>
      <c r="N25" s="167"/>
      <c r="O25" s="189"/>
      <c r="P25" s="190"/>
    </row>
    <row r="26" spans="1:16" s="40" customFormat="1" ht="24.75" customHeight="1">
      <c r="A26" s="36">
        <v>18</v>
      </c>
      <c r="B26" s="160"/>
      <c r="C26" s="161"/>
      <c r="D26" s="79"/>
      <c r="E26" s="166"/>
      <c r="F26" s="167"/>
      <c r="G26" s="189"/>
      <c r="H26" s="190"/>
      <c r="I26" s="36">
        <v>38</v>
      </c>
      <c r="J26" s="160"/>
      <c r="K26" s="161"/>
      <c r="L26" s="79"/>
      <c r="M26" s="166"/>
      <c r="N26" s="167"/>
      <c r="O26" s="189"/>
      <c r="P26" s="190"/>
    </row>
    <row r="27" spans="1:16" s="40" customFormat="1" ht="24.75" customHeight="1">
      <c r="A27" s="36">
        <v>19</v>
      </c>
      <c r="B27" s="160"/>
      <c r="C27" s="161"/>
      <c r="D27" s="79"/>
      <c r="E27" s="166"/>
      <c r="F27" s="167"/>
      <c r="G27" s="189"/>
      <c r="H27" s="190"/>
      <c r="I27" s="36">
        <v>39</v>
      </c>
      <c r="J27" s="160"/>
      <c r="K27" s="161"/>
      <c r="L27" s="79"/>
      <c r="M27" s="166"/>
      <c r="N27" s="167"/>
      <c r="O27" s="189"/>
      <c r="P27" s="190"/>
    </row>
    <row r="28" spans="1:16" s="40" customFormat="1" ht="24.75" customHeight="1" thickBot="1">
      <c r="A28" s="37">
        <v>20</v>
      </c>
      <c r="B28" s="162"/>
      <c r="C28" s="163"/>
      <c r="D28" s="80"/>
      <c r="E28" s="156"/>
      <c r="F28" s="157"/>
      <c r="G28" s="191"/>
      <c r="H28" s="192"/>
      <c r="I28" s="37">
        <v>40</v>
      </c>
      <c r="J28" s="162"/>
      <c r="K28" s="163"/>
      <c r="L28" s="80"/>
      <c r="M28" s="156"/>
      <c r="N28" s="157"/>
      <c r="O28" s="191"/>
      <c r="P28" s="192"/>
    </row>
    <row r="29" spans="1:16" s="40" customFormat="1" ht="24.75" customHeight="1" thickBot="1">
      <c r="A29" s="38"/>
      <c r="B29" s="43"/>
      <c r="C29" s="43"/>
      <c r="D29" s="43"/>
      <c r="E29" s="43"/>
      <c r="F29" s="43"/>
      <c r="G29" s="43"/>
      <c r="H29" s="44"/>
      <c r="I29" s="212" t="s">
        <v>30</v>
      </c>
      <c r="J29" s="213"/>
      <c r="K29" s="213"/>
      <c r="L29" s="213"/>
      <c r="M29" s="158">
        <f>SUM(E9:E28)+SUM(M9:M28)</f>
        <v>0</v>
      </c>
      <c r="N29" s="159"/>
      <c r="O29" s="186">
        <f>SUM(G9:G28)+SUM(O9:O28)</f>
        <v>0</v>
      </c>
      <c r="P29" s="187"/>
    </row>
    <row r="30" spans="1:16" s="40" customFormat="1" ht="24.75" customHeight="1">
      <c r="A30" s="38"/>
      <c r="B30" s="38"/>
      <c r="C30" s="38"/>
      <c r="D30" s="38"/>
      <c r="E30" s="38"/>
      <c r="F30" s="38"/>
      <c r="G30" s="38"/>
      <c r="H30" s="38"/>
      <c r="I30" s="52"/>
      <c r="J30" s="52"/>
      <c r="K30" s="52"/>
      <c r="L30" s="52"/>
      <c r="M30" s="53"/>
      <c r="N30" s="53"/>
      <c r="O30" s="54"/>
      <c r="P30" s="54"/>
    </row>
    <row r="31" spans="1:16" ht="24.75" customHeight="1" thickBot="1">
      <c r="A31" s="185" t="s">
        <v>31</v>
      </c>
      <c r="B31" s="185"/>
      <c r="C31" s="185"/>
      <c r="D31" s="185"/>
      <c r="E31" s="185"/>
      <c r="F31" s="185"/>
      <c r="G31" s="185"/>
      <c r="H31" s="185"/>
      <c r="I31" s="185"/>
      <c r="J31" s="185"/>
      <c r="K31" s="185"/>
      <c r="L31" s="185"/>
      <c r="M31" s="185"/>
      <c r="N31" s="185"/>
      <c r="O31" s="185"/>
      <c r="P31" s="185"/>
    </row>
    <row r="32" spans="1:16" ht="19.5" customHeight="1">
      <c r="A32" s="227" t="s">
        <v>103</v>
      </c>
      <c r="B32" s="228"/>
      <c r="C32" s="229"/>
      <c r="D32" s="149" t="s">
        <v>105</v>
      </c>
      <c r="E32" s="150"/>
      <c r="F32" s="150" t="s">
        <v>104</v>
      </c>
      <c r="G32" s="150"/>
      <c r="H32" s="150" t="s">
        <v>104</v>
      </c>
      <c r="I32" s="150"/>
      <c r="J32" s="169" t="s">
        <v>104</v>
      </c>
      <c r="K32" s="149"/>
      <c r="L32" s="150" t="s">
        <v>104</v>
      </c>
      <c r="M32" s="169"/>
      <c r="N32" s="138" t="s">
        <v>56</v>
      </c>
      <c r="O32" s="139"/>
      <c r="P32" s="140"/>
    </row>
    <row r="33" spans="1:16" ht="19.5" customHeight="1">
      <c r="A33" s="230"/>
      <c r="B33" s="231"/>
      <c r="C33" s="232"/>
      <c r="D33" s="164" t="s">
        <v>98</v>
      </c>
      <c r="E33" s="165"/>
      <c r="F33" s="165" t="s">
        <v>99</v>
      </c>
      <c r="G33" s="165"/>
      <c r="H33" s="165" t="s">
        <v>100</v>
      </c>
      <c r="I33" s="165"/>
      <c r="J33" s="168" t="s">
        <v>101</v>
      </c>
      <c r="K33" s="164"/>
      <c r="L33" s="165" t="s">
        <v>102</v>
      </c>
      <c r="M33" s="168"/>
      <c r="N33" s="141"/>
      <c r="O33" s="142"/>
      <c r="P33" s="143"/>
    </row>
    <row r="34" spans="1:16" ht="19.5" customHeight="1" thickBot="1">
      <c r="A34" s="233"/>
      <c r="B34" s="234"/>
      <c r="C34" s="235"/>
      <c r="D34" s="147">
        <v>0.1</v>
      </c>
      <c r="E34" s="148"/>
      <c r="F34" s="148">
        <v>0.25</v>
      </c>
      <c r="G34" s="148"/>
      <c r="H34" s="148">
        <v>0.5</v>
      </c>
      <c r="I34" s="148"/>
      <c r="J34" s="188">
        <v>0.75</v>
      </c>
      <c r="K34" s="147"/>
      <c r="L34" s="148">
        <v>1</v>
      </c>
      <c r="M34" s="188"/>
      <c r="N34" s="144"/>
      <c r="O34" s="145"/>
      <c r="P34" s="146"/>
    </row>
    <row r="35" spans="1:16" ht="24.75" customHeight="1" thickTop="1">
      <c r="A35" s="236" t="s">
        <v>61</v>
      </c>
      <c r="B35" s="237"/>
      <c r="C35" s="238"/>
      <c r="D35" s="153">
        <f>DSUM(B7:F28,E7,D32:E33)+DSUM(J7:N28,M7,D32:E33)</f>
        <v>0</v>
      </c>
      <c r="E35" s="154"/>
      <c r="F35" s="154">
        <f>DSUM(B7:F28,E7,F32:G33)+DSUM(J7:N28,M7,F32:G33)</f>
        <v>0</v>
      </c>
      <c r="G35" s="154"/>
      <c r="H35" s="154">
        <f>DSUM(B7:F28,E7,H32:I33)+DSUM(J7:N28,M7,H32:I33)</f>
        <v>0</v>
      </c>
      <c r="I35" s="154"/>
      <c r="J35" s="241">
        <f>DSUM(B7:F28,E7,J32:K33)+DSUM(J7:N28,M7,J32:K33)</f>
        <v>0</v>
      </c>
      <c r="K35" s="242"/>
      <c r="L35" s="154">
        <f>DSUM(B7:F28,E7,L32:M33)+DSUM(J7:N28,M7,L32:M33)</f>
        <v>0</v>
      </c>
      <c r="M35" s="240"/>
      <c r="N35" s="179">
        <f>SUM(D35:M35)</f>
        <v>0</v>
      </c>
      <c r="O35" s="180"/>
      <c r="P35" s="181"/>
    </row>
    <row r="36" spans="1:16" ht="24.75" customHeight="1" thickBot="1">
      <c r="A36" s="223" t="s">
        <v>69</v>
      </c>
      <c r="B36" s="224"/>
      <c r="C36" s="239"/>
      <c r="D36" s="152">
        <f>IF(D35=0,0,ROUND(D35/$N$35,3))</f>
        <v>0</v>
      </c>
      <c r="E36" s="155"/>
      <c r="F36" s="155">
        <f>IF(F35=0,0,ROUND(F35/$N$35,3))</f>
        <v>0</v>
      </c>
      <c r="G36" s="155"/>
      <c r="H36" s="155">
        <f>IF(H35=0,0,ROUND(H35/$N$35,3))</f>
        <v>0</v>
      </c>
      <c r="I36" s="155"/>
      <c r="J36" s="151">
        <f>IF(J35=0,0,ROUND(J35/$N$35,3))</f>
        <v>0</v>
      </c>
      <c r="K36" s="152"/>
      <c r="L36" s="155">
        <f>IF(L35=0,0,ROUND(L35/$N$35,3))</f>
        <v>0</v>
      </c>
      <c r="M36" s="151"/>
      <c r="N36" s="182">
        <f>SUM(D36:M36)</f>
        <v>0</v>
      </c>
      <c r="O36" s="183"/>
      <c r="P36" s="184"/>
    </row>
    <row r="37" spans="1:16" ht="24.75" customHeight="1">
      <c r="A37" s="137" t="s">
        <v>135</v>
      </c>
      <c r="B37" s="137"/>
      <c r="C37" s="137"/>
      <c r="D37" s="137"/>
      <c r="E37" s="137"/>
      <c r="F37" s="137"/>
      <c r="G37" s="137"/>
      <c r="H37" s="137"/>
      <c r="I37" s="137"/>
      <c r="J37" s="137"/>
      <c r="K37" s="137"/>
      <c r="L37" s="137"/>
      <c r="M37" s="137"/>
      <c r="N37" s="137"/>
      <c r="O37" s="137"/>
      <c r="P37" s="137"/>
    </row>
    <row r="38" spans="1:16" ht="24.75" customHeight="1">
      <c r="A38" s="185" t="s">
        <v>68</v>
      </c>
      <c r="B38" s="185"/>
      <c r="C38" s="185"/>
      <c r="D38" s="185"/>
      <c r="E38" s="185"/>
      <c r="F38" s="185"/>
      <c r="G38" s="185"/>
      <c r="H38" s="185"/>
      <c r="I38" s="185"/>
      <c r="J38" s="185"/>
      <c r="K38" s="185"/>
      <c r="L38" s="185"/>
      <c r="M38" s="185"/>
      <c r="N38" s="185"/>
      <c r="O38" s="185"/>
      <c r="P38" s="185"/>
    </row>
    <row r="39" spans="1:16" ht="24.75" customHeight="1">
      <c r="A39" s="46"/>
      <c r="B39" s="47"/>
      <c r="C39" s="47"/>
      <c r="D39" s="47"/>
      <c r="E39" s="47"/>
      <c r="F39" s="47"/>
      <c r="G39" s="47"/>
      <c r="H39" s="47"/>
      <c r="I39" s="47"/>
      <c r="J39" s="47"/>
      <c r="K39" s="47"/>
      <c r="L39" s="47"/>
      <c r="M39" s="47"/>
      <c r="N39" s="47"/>
      <c r="O39" s="47"/>
      <c r="P39" s="48"/>
    </row>
    <row r="40" spans="1:16" ht="24.75" customHeight="1">
      <c r="A40" s="207" t="s">
        <v>149</v>
      </c>
      <c r="B40" s="208"/>
      <c r="C40" s="99">
        <v>3</v>
      </c>
      <c r="D40" s="210" t="s">
        <v>138</v>
      </c>
      <c r="E40" s="210"/>
      <c r="F40" s="210"/>
      <c r="G40" s="210"/>
      <c r="H40" s="100" t="s">
        <v>139</v>
      </c>
      <c r="I40" s="99">
        <v>3</v>
      </c>
      <c r="J40" s="226" t="str">
        <f>IF($D$36=0,"",$D$36)&amp;"×"&amp;$D$34</f>
        <v>×0.1</v>
      </c>
      <c r="K40" s="226"/>
      <c r="L40" s="101" t="s">
        <v>140</v>
      </c>
      <c r="M40" s="226" t="str">
        <f>IF($F$36=0,"",$F$36)&amp;"×"&amp;$F$34</f>
        <v>×0.25</v>
      </c>
      <c r="N40" s="226"/>
      <c r="O40" s="101" t="s">
        <v>140</v>
      </c>
      <c r="P40" s="102"/>
    </row>
    <row r="41" spans="1:16" ht="24.75" customHeight="1">
      <c r="A41" s="209"/>
      <c r="B41" s="210"/>
      <c r="C41" s="226" t="str">
        <f>IF($H$36=0,"",$H$36)&amp;"×"&amp;$H$34</f>
        <v>×0.5</v>
      </c>
      <c r="D41" s="226"/>
      <c r="E41" s="101" t="s">
        <v>140</v>
      </c>
      <c r="F41" s="226" t="str">
        <f>IF($J$36=0,"",$J$36)&amp;"×"&amp;$J$34</f>
        <v>×0.75</v>
      </c>
      <c r="G41" s="226"/>
      <c r="H41" s="101" t="s">
        <v>140</v>
      </c>
      <c r="I41" s="226" t="str">
        <f>IF($L$36=0,"",$L$36)&amp;"×"&amp;$L$34</f>
        <v>×1</v>
      </c>
      <c r="J41" s="226"/>
      <c r="K41" s="101" t="s">
        <v>141</v>
      </c>
      <c r="L41" s="247" t="str">
        <f>IF($M$29=0,"　",ROUND(($D$36*$D$34^3+$F$36*$F$34^3+$H$36*$H$34^3+$J$36*$J$34^3+$L$36*$L$34^3)^(1/3),3))</f>
        <v>　</v>
      </c>
      <c r="M41" s="247"/>
      <c r="N41" s="100" t="s">
        <v>142</v>
      </c>
      <c r="O41" s="103" t="str">
        <f>IF($M$29=0,"　",$L$41*100)</f>
        <v>　</v>
      </c>
      <c r="P41" s="104" t="s">
        <v>143</v>
      </c>
    </row>
    <row r="42" spans="1:16" ht="24.75" customHeight="1">
      <c r="A42" s="207" t="s">
        <v>169</v>
      </c>
      <c r="B42" s="208"/>
      <c r="C42" s="244" t="s">
        <v>170</v>
      </c>
      <c r="D42" s="244"/>
      <c r="E42" s="244"/>
      <c r="F42" s="244"/>
      <c r="G42" s="244"/>
      <c r="H42" s="105">
        <f>IF($M$29=0,"",$M$29)</f>
      </c>
      <c r="I42" s="107" t="s">
        <v>148</v>
      </c>
      <c r="J42" s="105">
        <f>IF(M3=0,"",M3)</f>
      </c>
      <c r="K42" s="100" t="s">
        <v>139</v>
      </c>
      <c r="L42" s="243" t="str">
        <f>IF($M$3=0,"　",ROUND($H$42/$J$42,3))</f>
        <v>　</v>
      </c>
      <c r="M42" s="243"/>
      <c r="N42" s="100" t="s">
        <v>139</v>
      </c>
      <c r="O42" s="103" t="str">
        <f>IF($M$3=0,"　",$L$42*100)</f>
        <v>　</v>
      </c>
      <c r="P42" s="104" t="s">
        <v>145</v>
      </c>
    </row>
    <row r="43" spans="1:16" ht="24.75" customHeight="1">
      <c r="A43" s="207" t="s">
        <v>167</v>
      </c>
      <c r="B43" s="208"/>
      <c r="C43" s="244" t="s">
        <v>171</v>
      </c>
      <c r="D43" s="244"/>
      <c r="E43" s="244"/>
      <c r="F43" s="244"/>
      <c r="G43" s="244"/>
      <c r="H43" s="244"/>
      <c r="I43" s="244"/>
      <c r="J43" s="244"/>
      <c r="K43" s="100" t="s">
        <v>139</v>
      </c>
      <c r="L43" s="246" t="str">
        <f>IF($M$3=0,"　",ROUND($O$29/$M$3*3600,0))</f>
        <v>　</v>
      </c>
      <c r="M43" s="246"/>
      <c r="N43" s="244" t="s">
        <v>55</v>
      </c>
      <c r="O43" s="244"/>
      <c r="P43" s="245"/>
    </row>
    <row r="44" spans="1:16" ht="24.75" customHeight="1">
      <c r="A44" s="49"/>
      <c r="B44" s="50"/>
      <c r="C44" s="50"/>
      <c r="D44" s="50"/>
      <c r="E44" s="50"/>
      <c r="F44" s="50"/>
      <c r="G44" s="50"/>
      <c r="H44" s="50"/>
      <c r="I44" s="50"/>
      <c r="J44" s="50"/>
      <c r="K44" s="50"/>
      <c r="L44" s="50"/>
      <c r="M44" s="50"/>
      <c r="N44" s="50"/>
      <c r="O44" s="50"/>
      <c r="P44" s="51"/>
    </row>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sheetData>
  <sheetProtection/>
  <mergeCells count="210">
    <mergeCell ref="L42:M42"/>
    <mergeCell ref="C43:J43"/>
    <mergeCell ref="N43:P43"/>
    <mergeCell ref="L43:M43"/>
    <mergeCell ref="C42:G42"/>
    <mergeCell ref="F41:G41"/>
    <mergeCell ref="I41:J41"/>
    <mergeCell ref="C41:D41"/>
    <mergeCell ref="L41:M41"/>
    <mergeCell ref="M40:N40"/>
    <mergeCell ref="A32:C34"/>
    <mergeCell ref="A35:C35"/>
    <mergeCell ref="A36:C36"/>
    <mergeCell ref="A38:P38"/>
    <mergeCell ref="L35:M35"/>
    <mergeCell ref="L36:M36"/>
    <mergeCell ref="J32:K32"/>
    <mergeCell ref="J35:K35"/>
    <mergeCell ref="J34:K34"/>
    <mergeCell ref="J25:K25"/>
    <mergeCell ref="J26:K26"/>
    <mergeCell ref="D40:G40"/>
    <mergeCell ref="J40:K40"/>
    <mergeCell ref="J19:K19"/>
    <mergeCell ref="J20:K20"/>
    <mergeCell ref="J21:K21"/>
    <mergeCell ref="J22:K22"/>
    <mergeCell ref="E26:F26"/>
    <mergeCell ref="G19:H19"/>
    <mergeCell ref="J16:K16"/>
    <mergeCell ref="J17:K17"/>
    <mergeCell ref="J18:K18"/>
    <mergeCell ref="J10:K10"/>
    <mergeCell ref="J11:K11"/>
    <mergeCell ref="J12:K12"/>
    <mergeCell ref="J13:K13"/>
    <mergeCell ref="J14:K14"/>
    <mergeCell ref="J15:K15"/>
    <mergeCell ref="B25:C25"/>
    <mergeCell ref="B26:C26"/>
    <mergeCell ref="B27:C27"/>
    <mergeCell ref="B17:C17"/>
    <mergeCell ref="B18:C18"/>
    <mergeCell ref="B19:C19"/>
    <mergeCell ref="B20:C20"/>
    <mergeCell ref="E18:F18"/>
    <mergeCell ref="E19:F19"/>
    <mergeCell ref="B16:C16"/>
    <mergeCell ref="B13:C13"/>
    <mergeCell ref="B28:C28"/>
    <mergeCell ref="B21:C21"/>
    <mergeCell ref="B22:C22"/>
    <mergeCell ref="B23:C23"/>
    <mergeCell ref="B24:C24"/>
    <mergeCell ref="E14:F14"/>
    <mergeCell ref="O28:P28"/>
    <mergeCell ref="A2:C2"/>
    <mergeCell ref="A3:C3"/>
    <mergeCell ref="A4:C4"/>
    <mergeCell ref="A5:C5"/>
    <mergeCell ref="B10:C10"/>
    <mergeCell ref="B11:C11"/>
    <mergeCell ref="B12:C12"/>
    <mergeCell ref="B14:C14"/>
    <mergeCell ref="B15:C15"/>
    <mergeCell ref="O19:P19"/>
    <mergeCell ref="O20:P20"/>
    <mergeCell ref="O21:P21"/>
    <mergeCell ref="O14:P14"/>
    <mergeCell ref="O15:P15"/>
    <mergeCell ref="O16:P16"/>
    <mergeCell ref="O17:P17"/>
    <mergeCell ref="A42:B42"/>
    <mergeCell ref="A43:B43"/>
    <mergeCell ref="A40:B40"/>
    <mergeCell ref="A41:B41"/>
    <mergeCell ref="L7:L8"/>
    <mergeCell ref="A6:P6"/>
    <mergeCell ref="I29:L29"/>
    <mergeCell ref="O9:P9"/>
    <mergeCell ref="O10:P10"/>
    <mergeCell ref="O18:P18"/>
    <mergeCell ref="O11:P11"/>
    <mergeCell ref="O12:P12"/>
    <mergeCell ref="D5:E5"/>
    <mergeCell ref="O13:P13"/>
    <mergeCell ref="J2:L2"/>
    <mergeCell ref="J3:L3"/>
    <mergeCell ref="J4:L4"/>
    <mergeCell ref="J5:L5"/>
    <mergeCell ref="D3:I3"/>
    <mergeCell ref="D2:I2"/>
    <mergeCell ref="D4:I4"/>
    <mergeCell ref="H5:I5"/>
    <mergeCell ref="F5:G5"/>
    <mergeCell ref="E11:F11"/>
    <mergeCell ref="E12:F12"/>
    <mergeCell ref="E13:F13"/>
    <mergeCell ref="D7:D8"/>
    <mergeCell ref="E9:F9"/>
    <mergeCell ref="E10:F10"/>
    <mergeCell ref="E7:F7"/>
    <mergeCell ref="E15:F15"/>
    <mergeCell ref="E16:F16"/>
    <mergeCell ref="E17:F17"/>
    <mergeCell ref="G18:H18"/>
    <mergeCell ref="E24:F24"/>
    <mergeCell ref="E25:F25"/>
    <mergeCell ref="E20:F20"/>
    <mergeCell ref="E21:F21"/>
    <mergeCell ref="E22:F22"/>
    <mergeCell ref="E23:F23"/>
    <mergeCell ref="G20:H20"/>
    <mergeCell ref="G14:H14"/>
    <mergeCell ref="G15:H15"/>
    <mergeCell ref="G16:H16"/>
    <mergeCell ref="G17:H17"/>
    <mergeCell ref="G10:H10"/>
    <mergeCell ref="G11:H11"/>
    <mergeCell ref="G12:H12"/>
    <mergeCell ref="G13:H13"/>
    <mergeCell ref="O25:P25"/>
    <mergeCell ref="O26:P26"/>
    <mergeCell ref="G21:H21"/>
    <mergeCell ref="G22:H22"/>
    <mergeCell ref="G26:H26"/>
    <mergeCell ref="O22:P22"/>
    <mergeCell ref="O23:P23"/>
    <mergeCell ref="O24:P24"/>
    <mergeCell ref="J23:K23"/>
    <mergeCell ref="J24:K24"/>
    <mergeCell ref="G24:H24"/>
    <mergeCell ref="G25:H25"/>
    <mergeCell ref="E28:F28"/>
    <mergeCell ref="E27:F27"/>
    <mergeCell ref="G27:H27"/>
    <mergeCell ref="G28:H28"/>
    <mergeCell ref="O29:P29"/>
    <mergeCell ref="L34:M34"/>
    <mergeCell ref="H32:I32"/>
    <mergeCell ref="J33:K33"/>
    <mergeCell ref="M10:N10"/>
    <mergeCell ref="O27:P27"/>
    <mergeCell ref="M11:N11"/>
    <mergeCell ref="M12:N12"/>
    <mergeCell ref="M13:N13"/>
    <mergeCell ref="G23:H23"/>
    <mergeCell ref="N35:P35"/>
    <mergeCell ref="N36:P36"/>
    <mergeCell ref="H36:I36"/>
    <mergeCell ref="F36:G36"/>
    <mergeCell ref="F35:G35"/>
    <mergeCell ref="A31:P31"/>
    <mergeCell ref="A7:A8"/>
    <mergeCell ref="I7:I8"/>
    <mergeCell ref="M9:N9"/>
    <mergeCell ref="G9:H9"/>
    <mergeCell ref="B9:C9"/>
    <mergeCell ref="J9:K9"/>
    <mergeCell ref="J7:K7"/>
    <mergeCell ref="M7:N7"/>
    <mergeCell ref="B7:C7"/>
    <mergeCell ref="B8:C8"/>
    <mergeCell ref="M14:N14"/>
    <mergeCell ref="M15:N15"/>
    <mergeCell ref="M16:N16"/>
    <mergeCell ref="M17:N17"/>
    <mergeCell ref="M18:N18"/>
    <mergeCell ref="M19:N19"/>
    <mergeCell ref="M20:N20"/>
    <mergeCell ref="M21:N21"/>
    <mergeCell ref="L33:M33"/>
    <mergeCell ref="M22:N22"/>
    <mergeCell ref="M23:N23"/>
    <mergeCell ref="M24:N24"/>
    <mergeCell ref="M25:N25"/>
    <mergeCell ref="L32:M32"/>
    <mergeCell ref="M26:N26"/>
    <mergeCell ref="M27:N27"/>
    <mergeCell ref="M28:N28"/>
    <mergeCell ref="M29:N29"/>
    <mergeCell ref="F32:G32"/>
    <mergeCell ref="J27:K27"/>
    <mergeCell ref="J28:K28"/>
    <mergeCell ref="D33:E33"/>
    <mergeCell ref="F33:G33"/>
    <mergeCell ref="H33:I33"/>
    <mergeCell ref="A37:P37"/>
    <mergeCell ref="N32:P34"/>
    <mergeCell ref="D34:E34"/>
    <mergeCell ref="F34:G34"/>
    <mergeCell ref="H34:I34"/>
    <mergeCell ref="D32:E32"/>
    <mergeCell ref="J36:K36"/>
    <mergeCell ref="D35:E35"/>
    <mergeCell ref="D36:E36"/>
    <mergeCell ref="H35:I35"/>
    <mergeCell ref="E8:F8"/>
    <mergeCell ref="G7:H7"/>
    <mergeCell ref="G8:H8"/>
    <mergeCell ref="O7:P7"/>
    <mergeCell ref="J8:K8"/>
    <mergeCell ref="M8:N8"/>
    <mergeCell ref="O8:P8"/>
    <mergeCell ref="M2:P2"/>
    <mergeCell ref="M3:P3"/>
    <mergeCell ref="M4:P4"/>
    <mergeCell ref="M5:P5"/>
    <mergeCell ref="L1:M1"/>
    <mergeCell ref="N1:P1"/>
  </mergeCells>
  <conditionalFormatting sqref="D35:P36">
    <cfRule type="cellIs" priority="2" dxfId="5" operator="equal" stopIfTrue="1">
      <formula>0</formula>
    </cfRule>
  </conditionalFormatting>
  <conditionalFormatting sqref="M29:P29">
    <cfRule type="cellIs" priority="1" dxfId="6" operator="equal" stopIfTrue="1">
      <formula>0</formula>
    </cfRule>
  </conditionalFormatting>
  <dataValidations count="3">
    <dataValidation type="list" allowBlank="1" showInputMessage="1" showErrorMessage="1" sqref="D9:D28 L9:L28">
      <formula1>"　,上,下"</formula1>
    </dataValidation>
    <dataValidation type="list" allowBlank="1" showInputMessage="1" showErrorMessage="1" sqref="B9:C28 J9:K28">
      <formula1>"　,Ｌ０,Ｌ１,Ｌ２,Ｌ３,Ｌ４"</formula1>
    </dataValidation>
    <dataValidation type="list" allowBlank="1" showInputMessage="1" showErrorMessage="1" sqref="D5:E5">
      <formula1>"　　　　　　級　,M1,M2,M3 (A 級),M4 (B 級),M5 (C 級),M6 (D 級),M7 (E 級),M8 (F 級)"</formula1>
    </dataValidation>
  </dataValidations>
  <printOptions/>
  <pageMargins left="0.7874015748031497" right="0.2362204724409449" top="0.4724409448818898" bottom="0.4330708661417323" header="0.2755905511811024" footer="0.31496062992125984"/>
  <pageSetup horizontalDpi="300" verticalDpi="300" orientation="portrait" paperSize="9" scale="79" r:id="rId2"/>
  <headerFooter alignWithMargins="0">
    <oddFooter>&amp;RH23.2.2 Ver.0.91</oddFooter>
  </headerFooter>
  <drawing r:id="rId1"/>
</worksheet>
</file>

<file path=xl/worksheets/sheet2.xml><?xml version="1.0" encoding="utf-8"?>
<worksheet xmlns="http://schemas.openxmlformats.org/spreadsheetml/2006/main" xmlns:r="http://schemas.openxmlformats.org/officeDocument/2006/relationships">
  <dimension ref="A1:R50"/>
  <sheetViews>
    <sheetView zoomScale="70" zoomScaleNormal="70" zoomScaleSheetLayoutView="70" zoomScalePageLayoutView="0" workbookViewId="0" topLeftCell="A13">
      <selection activeCell="J26" sqref="J26:K26"/>
    </sheetView>
  </sheetViews>
  <sheetFormatPr defaultColWidth="8.796875" defaultRowHeight="17.25"/>
  <cols>
    <col min="1" max="16" width="5.69921875" style="39" customWidth="1"/>
    <col min="17" max="16384" width="8.796875" style="39" customWidth="1"/>
  </cols>
  <sheetData>
    <row r="1" spans="1:16" ht="30" customHeight="1" thickBot="1">
      <c r="A1" s="97"/>
      <c r="B1" s="97"/>
      <c r="C1" s="97"/>
      <c r="D1" s="97"/>
      <c r="E1" s="97"/>
      <c r="F1" s="97" t="s">
        <v>150</v>
      </c>
      <c r="G1" s="97"/>
      <c r="H1" s="97"/>
      <c r="I1" s="97"/>
      <c r="J1" s="97"/>
      <c r="K1" s="97"/>
      <c r="L1" s="123" t="s">
        <v>134</v>
      </c>
      <c r="M1" s="124"/>
      <c r="N1" s="125"/>
      <c r="O1" s="126"/>
      <c r="P1" s="127"/>
    </row>
    <row r="2" spans="1:16" ht="24.75" customHeight="1">
      <c r="A2" s="214" t="s">
        <v>79</v>
      </c>
      <c r="B2" s="215"/>
      <c r="C2" s="216"/>
      <c r="D2" s="273"/>
      <c r="E2" s="274"/>
      <c r="F2" s="274"/>
      <c r="G2" s="274"/>
      <c r="H2" s="274"/>
      <c r="I2" s="275"/>
      <c r="J2" s="265" t="s">
        <v>164</v>
      </c>
      <c r="K2" s="265"/>
      <c r="L2" s="265"/>
      <c r="M2" s="259"/>
      <c r="N2" s="260"/>
      <c r="O2" s="260"/>
      <c r="P2" s="261"/>
    </row>
    <row r="3" spans="1:16" ht="24.75" customHeight="1">
      <c r="A3" s="217" t="s">
        <v>80</v>
      </c>
      <c r="B3" s="218"/>
      <c r="C3" s="219"/>
      <c r="D3" s="268" t="s">
        <v>32</v>
      </c>
      <c r="E3" s="276"/>
      <c r="F3" s="276"/>
      <c r="G3" s="276"/>
      <c r="H3" s="276"/>
      <c r="I3" s="277"/>
      <c r="J3" s="266" t="s">
        <v>163</v>
      </c>
      <c r="K3" s="266"/>
      <c r="L3" s="266"/>
      <c r="M3" s="262"/>
      <c r="N3" s="263"/>
      <c r="O3" s="263"/>
      <c r="P3" s="264"/>
    </row>
    <row r="4" spans="1:16" ht="24.75" customHeight="1">
      <c r="A4" s="220" t="s">
        <v>147</v>
      </c>
      <c r="B4" s="221"/>
      <c r="C4" s="222"/>
      <c r="D4" s="268"/>
      <c r="E4" s="276"/>
      <c r="F4" s="276"/>
      <c r="G4" s="276"/>
      <c r="H4" s="276"/>
      <c r="I4" s="277"/>
      <c r="J4" s="285" t="s">
        <v>77</v>
      </c>
      <c r="K4" s="285"/>
      <c r="L4" s="285"/>
      <c r="M4" s="267" t="s">
        <v>26</v>
      </c>
      <c r="N4" s="268"/>
      <c r="O4" s="268"/>
      <c r="P4" s="269"/>
    </row>
    <row r="5" spans="1:16" ht="24.75" customHeight="1" thickBot="1">
      <c r="A5" s="223" t="s">
        <v>27</v>
      </c>
      <c r="B5" s="224"/>
      <c r="C5" s="225"/>
      <c r="D5" s="199" t="s">
        <v>136</v>
      </c>
      <c r="E5" s="200"/>
      <c r="F5" s="250" t="s">
        <v>78</v>
      </c>
      <c r="G5" s="250"/>
      <c r="H5" s="251" t="s">
        <v>155</v>
      </c>
      <c r="I5" s="251"/>
      <c r="J5" s="250" t="s">
        <v>107</v>
      </c>
      <c r="K5" s="250"/>
      <c r="L5" s="250"/>
      <c r="M5" s="270"/>
      <c r="N5" s="271"/>
      <c r="O5" s="271"/>
      <c r="P5" s="272"/>
    </row>
    <row r="6" spans="1:16" s="40" customFormat="1" ht="24.75" customHeight="1" thickBot="1">
      <c r="A6" s="211"/>
      <c r="B6" s="211"/>
      <c r="C6" s="211"/>
      <c r="D6" s="211"/>
      <c r="E6" s="211"/>
      <c r="F6" s="211"/>
      <c r="G6" s="211"/>
      <c r="H6" s="211"/>
      <c r="I6" s="211"/>
      <c r="J6" s="211"/>
      <c r="K6" s="211"/>
      <c r="L6" s="211"/>
      <c r="M6" s="211"/>
      <c r="N6" s="211"/>
      <c r="O6" s="211"/>
      <c r="P6" s="211"/>
    </row>
    <row r="7" spans="1:16" s="40" customFormat="1" ht="24.75" customHeight="1">
      <c r="A7" s="248" t="s">
        <v>58</v>
      </c>
      <c r="B7" s="130" t="s">
        <v>33</v>
      </c>
      <c r="C7" s="131"/>
      <c r="D7" s="130" t="s">
        <v>35</v>
      </c>
      <c r="E7" s="131"/>
      <c r="F7" s="130" t="s">
        <v>37</v>
      </c>
      <c r="G7" s="131"/>
      <c r="H7" s="130" t="s">
        <v>39</v>
      </c>
      <c r="I7" s="131"/>
      <c r="J7" s="130" t="s">
        <v>29</v>
      </c>
      <c r="K7" s="286"/>
      <c r="L7" s="130" t="s">
        <v>88</v>
      </c>
      <c r="M7" s="131"/>
      <c r="N7" s="130" t="s">
        <v>90</v>
      </c>
      <c r="O7" s="286"/>
      <c r="P7" s="132"/>
    </row>
    <row r="8" spans="1:16" s="40" customFormat="1" ht="24.75" customHeight="1" thickBot="1">
      <c r="A8" s="249"/>
      <c r="B8" s="135" t="s">
        <v>34</v>
      </c>
      <c r="C8" s="134"/>
      <c r="D8" s="135" t="s">
        <v>36</v>
      </c>
      <c r="E8" s="134"/>
      <c r="F8" s="135" t="s">
        <v>38</v>
      </c>
      <c r="G8" s="134"/>
      <c r="H8" s="135" t="s">
        <v>40</v>
      </c>
      <c r="I8" s="134"/>
      <c r="J8" s="135" t="s">
        <v>41</v>
      </c>
      <c r="K8" s="287"/>
      <c r="L8" s="135" t="s">
        <v>89</v>
      </c>
      <c r="M8" s="314"/>
      <c r="N8" s="135" t="s">
        <v>42</v>
      </c>
      <c r="O8" s="287"/>
      <c r="P8" s="136"/>
    </row>
    <row r="9" spans="1:16" s="40" customFormat="1" ht="27" customHeight="1" thickTop="1">
      <c r="A9" s="55" t="s">
        <v>43</v>
      </c>
      <c r="B9" s="282"/>
      <c r="C9" s="283"/>
      <c r="D9" s="284"/>
      <c r="E9" s="284"/>
      <c r="F9" s="278"/>
      <c r="G9" s="279"/>
      <c r="H9" s="280"/>
      <c r="I9" s="281"/>
      <c r="J9" s="315">
        <f>IF(F9="","",ROUND(F9*H9,1))</f>
      </c>
      <c r="K9" s="316">
        <v>49.3</v>
      </c>
      <c r="L9" s="317"/>
      <c r="M9" s="318"/>
      <c r="N9" s="294">
        <f>IF(F9="","",F9*L9)</f>
      </c>
      <c r="O9" s="295">
        <v>44880</v>
      </c>
      <c r="P9" s="296">
        <v>44880</v>
      </c>
    </row>
    <row r="10" spans="1:16" s="40" customFormat="1" ht="27" customHeight="1">
      <c r="A10" s="56" t="s">
        <v>44</v>
      </c>
      <c r="B10" s="299"/>
      <c r="C10" s="300"/>
      <c r="D10" s="303"/>
      <c r="E10" s="303"/>
      <c r="F10" s="255"/>
      <c r="G10" s="256"/>
      <c r="H10" s="257"/>
      <c r="I10" s="258"/>
      <c r="J10" s="310">
        <f aca="true" t="shared" si="0" ref="J10:J20">IF(F10="","",ROUND(F10*H10,1))</f>
      </c>
      <c r="K10" s="311">
        <v>49.3</v>
      </c>
      <c r="L10" s="312"/>
      <c r="M10" s="313"/>
      <c r="N10" s="307">
        <f aca="true" t="shared" si="1" ref="N10:N20">IF(F10="","",F10*L10)</f>
      </c>
      <c r="O10" s="308">
        <v>44880</v>
      </c>
      <c r="P10" s="309">
        <v>44880</v>
      </c>
    </row>
    <row r="11" spans="1:16" s="40" customFormat="1" ht="27" customHeight="1">
      <c r="A11" s="56" t="s">
        <v>45</v>
      </c>
      <c r="B11" s="299"/>
      <c r="C11" s="300"/>
      <c r="D11" s="303"/>
      <c r="E11" s="303"/>
      <c r="F11" s="255"/>
      <c r="G11" s="256"/>
      <c r="H11" s="257"/>
      <c r="I11" s="258"/>
      <c r="J11" s="310">
        <f t="shared" si="0"/>
      </c>
      <c r="K11" s="311">
        <v>49.3</v>
      </c>
      <c r="L11" s="312"/>
      <c r="M11" s="313"/>
      <c r="N11" s="307">
        <f t="shared" si="1"/>
      </c>
      <c r="O11" s="308">
        <v>44880</v>
      </c>
      <c r="P11" s="309">
        <v>44880</v>
      </c>
    </row>
    <row r="12" spans="1:16" s="40" customFormat="1" ht="27" customHeight="1">
      <c r="A12" s="56" t="s">
        <v>46</v>
      </c>
      <c r="B12" s="299"/>
      <c r="C12" s="300"/>
      <c r="D12" s="303"/>
      <c r="E12" s="303"/>
      <c r="F12" s="255"/>
      <c r="G12" s="256"/>
      <c r="H12" s="257"/>
      <c r="I12" s="258"/>
      <c r="J12" s="310">
        <f t="shared" si="0"/>
      </c>
      <c r="K12" s="311">
        <v>49.3</v>
      </c>
      <c r="L12" s="312"/>
      <c r="M12" s="313"/>
      <c r="N12" s="307">
        <f t="shared" si="1"/>
      </c>
      <c r="O12" s="308">
        <v>44880</v>
      </c>
      <c r="P12" s="309">
        <v>44880</v>
      </c>
    </row>
    <row r="13" spans="1:16" s="40" customFormat="1" ht="27" customHeight="1">
      <c r="A13" s="56" t="s">
        <v>47</v>
      </c>
      <c r="B13" s="299"/>
      <c r="C13" s="300"/>
      <c r="D13" s="303"/>
      <c r="E13" s="303"/>
      <c r="F13" s="255"/>
      <c r="G13" s="256"/>
      <c r="H13" s="257"/>
      <c r="I13" s="258"/>
      <c r="J13" s="310">
        <f t="shared" si="0"/>
      </c>
      <c r="K13" s="311">
        <v>49.3</v>
      </c>
      <c r="L13" s="312"/>
      <c r="M13" s="313"/>
      <c r="N13" s="307">
        <f t="shared" si="1"/>
      </c>
      <c r="O13" s="308">
        <v>44880</v>
      </c>
      <c r="P13" s="309">
        <v>44880</v>
      </c>
    </row>
    <row r="14" spans="1:16" s="40" customFormat="1" ht="27" customHeight="1">
      <c r="A14" s="56" t="s">
        <v>48</v>
      </c>
      <c r="B14" s="299"/>
      <c r="C14" s="300"/>
      <c r="D14" s="303"/>
      <c r="E14" s="303"/>
      <c r="F14" s="255"/>
      <c r="G14" s="256"/>
      <c r="H14" s="257"/>
      <c r="I14" s="258"/>
      <c r="J14" s="310">
        <f t="shared" si="0"/>
      </c>
      <c r="K14" s="311">
        <v>49.3</v>
      </c>
      <c r="L14" s="312"/>
      <c r="M14" s="313"/>
      <c r="N14" s="307">
        <f t="shared" si="1"/>
      </c>
      <c r="O14" s="308">
        <v>44880</v>
      </c>
      <c r="P14" s="309">
        <v>44880</v>
      </c>
    </row>
    <row r="15" spans="1:16" s="40" customFormat="1" ht="27" customHeight="1">
      <c r="A15" s="56" t="s">
        <v>49</v>
      </c>
      <c r="B15" s="299"/>
      <c r="C15" s="300"/>
      <c r="D15" s="303"/>
      <c r="E15" s="303"/>
      <c r="F15" s="255"/>
      <c r="G15" s="256"/>
      <c r="H15" s="257"/>
      <c r="I15" s="258"/>
      <c r="J15" s="310">
        <f t="shared" si="0"/>
      </c>
      <c r="K15" s="311">
        <v>49.3</v>
      </c>
      <c r="L15" s="312"/>
      <c r="M15" s="313"/>
      <c r="N15" s="307">
        <f t="shared" si="1"/>
      </c>
      <c r="O15" s="308">
        <v>44880</v>
      </c>
      <c r="P15" s="309">
        <v>44880</v>
      </c>
    </row>
    <row r="16" spans="1:16" s="40" customFormat="1" ht="27" customHeight="1">
      <c r="A16" s="56" t="s">
        <v>50</v>
      </c>
      <c r="B16" s="299"/>
      <c r="C16" s="300"/>
      <c r="D16" s="303"/>
      <c r="E16" s="303"/>
      <c r="F16" s="255"/>
      <c r="G16" s="256"/>
      <c r="H16" s="257"/>
      <c r="I16" s="258"/>
      <c r="J16" s="310">
        <f t="shared" si="0"/>
      </c>
      <c r="K16" s="311">
        <v>49.3</v>
      </c>
      <c r="L16" s="312"/>
      <c r="M16" s="313"/>
      <c r="N16" s="307">
        <f t="shared" si="1"/>
      </c>
      <c r="O16" s="308">
        <v>44880</v>
      </c>
      <c r="P16" s="309">
        <v>44880</v>
      </c>
    </row>
    <row r="17" spans="1:16" s="40" customFormat="1" ht="27" customHeight="1">
      <c r="A17" s="56" t="s">
        <v>51</v>
      </c>
      <c r="B17" s="299"/>
      <c r="C17" s="300"/>
      <c r="D17" s="303"/>
      <c r="E17" s="303"/>
      <c r="F17" s="255"/>
      <c r="G17" s="256"/>
      <c r="H17" s="257"/>
      <c r="I17" s="258"/>
      <c r="J17" s="310">
        <f t="shared" si="0"/>
      </c>
      <c r="K17" s="311">
        <v>49.3</v>
      </c>
      <c r="L17" s="312"/>
      <c r="M17" s="313"/>
      <c r="N17" s="307">
        <f t="shared" si="1"/>
      </c>
      <c r="O17" s="308">
        <v>44880</v>
      </c>
      <c r="P17" s="309">
        <v>44880</v>
      </c>
    </row>
    <row r="18" spans="1:18" s="40" customFormat="1" ht="27" customHeight="1">
      <c r="A18" s="56" t="s">
        <v>52</v>
      </c>
      <c r="B18" s="299"/>
      <c r="C18" s="300"/>
      <c r="D18" s="303"/>
      <c r="E18" s="303"/>
      <c r="F18" s="255"/>
      <c r="G18" s="256"/>
      <c r="H18" s="257"/>
      <c r="I18" s="258"/>
      <c r="J18" s="310">
        <f t="shared" si="0"/>
      </c>
      <c r="K18" s="311">
        <v>49.3</v>
      </c>
      <c r="L18" s="312"/>
      <c r="M18" s="313"/>
      <c r="N18" s="307">
        <f t="shared" si="1"/>
      </c>
      <c r="O18" s="308">
        <v>44880</v>
      </c>
      <c r="P18" s="309">
        <v>44880</v>
      </c>
      <c r="R18" s="61"/>
    </row>
    <row r="19" spans="1:18" s="40" customFormat="1" ht="27" customHeight="1">
      <c r="A19" s="56" t="s">
        <v>53</v>
      </c>
      <c r="B19" s="299"/>
      <c r="C19" s="300"/>
      <c r="D19" s="303"/>
      <c r="E19" s="303"/>
      <c r="F19" s="255"/>
      <c r="G19" s="256"/>
      <c r="H19" s="257"/>
      <c r="I19" s="258"/>
      <c r="J19" s="310">
        <f t="shared" si="0"/>
      </c>
      <c r="K19" s="311">
        <v>49.3</v>
      </c>
      <c r="L19" s="312"/>
      <c r="M19" s="313"/>
      <c r="N19" s="307">
        <f t="shared" si="1"/>
      </c>
      <c r="O19" s="308">
        <v>44880</v>
      </c>
      <c r="P19" s="309">
        <v>44880</v>
      </c>
      <c r="R19" s="61"/>
    </row>
    <row r="20" spans="1:18" s="40" customFormat="1" ht="27" customHeight="1" thickBot="1">
      <c r="A20" s="57" t="s">
        <v>54</v>
      </c>
      <c r="B20" s="297"/>
      <c r="C20" s="298"/>
      <c r="D20" s="304"/>
      <c r="E20" s="304"/>
      <c r="F20" s="288"/>
      <c r="G20" s="289"/>
      <c r="H20" s="290"/>
      <c r="I20" s="291"/>
      <c r="J20" s="325">
        <f t="shared" si="0"/>
      </c>
      <c r="K20" s="326">
        <v>49.3</v>
      </c>
      <c r="L20" s="327"/>
      <c r="M20" s="328"/>
      <c r="N20" s="319">
        <f t="shared" si="1"/>
      </c>
      <c r="O20" s="320">
        <v>44880</v>
      </c>
      <c r="P20" s="321">
        <v>44880</v>
      </c>
      <c r="R20" s="61"/>
    </row>
    <row r="21" spans="1:16" s="40" customFormat="1" ht="27" customHeight="1" thickBot="1" thickTop="1">
      <c r="A21" s="58" t="s">
        <v>59</v>
      </c>
      <c r="B21" s="301"/>
      <c r="C21" s="302"/>
      <c r="D21" s="301"/>
      <c r="E21" s="302"/>
      <c r="F21" s="305">
        <f>SUM(F9:F20)</f>
        <v>0</v>
      </c>
      <c r="G21" s="306"/>
      <c r="H21" s="301"/>
      <c r="I21" s="302"/>
      <c r="J21" s="305">
        <f>SUM(J9:J20)</f>
        <v>0</v>
      </c>
      <c r="K21" s="306"/>
      <c r="L21" s="301"/>
      <c r="M21" s="302"/>
      <c r="N21" s="322">
        <f>SUM(N9:N20)</f>
        <v>0</v>
      </c>
      <c r="O21" s="323"/>
      <c r="P21" s="324"/>
    </row>
    <row r="22" spans="1:16" s="40" customFormat="1" ht="24.75" customHeight="1">
      <c r="A22" s="338" t="s">
        <v>146</v>
      </c>
      <c r="B22" s="338"/>
      <c r="C22" s="338"/>
      <c r="D22" s="338"/>
      <c r="E22" s="338"/>
      <c r="F22" s="338"/>
      <c r="G22" s="338"/>
      <c r="H22" s="338"/>
      <c r="I22" s="338"/>
      <c r="J22" s="338"/>
      <c r="K22" s="338"/>
      <c r="L22" s="338"/>
      <c r="M22" s="338"/>
      <c r="N22" s="338"/>
      <c r="O22" s="338"/>
      <c r="P22" s="338"/>
    </row>
    <row r="23" spans="1:16" ht="24.75" customHeight="1" thickBot="1">
      <c r="A23" s="337" t="s">
        <v>31</v>
      </c>
      <c r="B23" s="337"/>
      <c r="C23" s="337"/>
      <c r="D23" s="337"/>
      <c r="E23" s="337"/>
      <c r="F23" s="337"/>
      <c r="G23" s="337"/>
      <c r="H23" s="337"/>
      <c r="I23" s="337"/>
      <c r="J23" s="337"/>
      <c r="K23" s="337"/>
      <c r="L23" s="337"/>
      <c r="M23" s="337"/>
      <c r="N23" s="337"/>
      <c r="O23" s="337"/>
      <c r="P23" s="337"/>
    </row>
    <row r="24" spans="1:16" ht="24.75" customHeight="1">
      <c r="A24" s="227" t="s">
        <v>72</v>
      </c>
      <c r="B24" s="228"/>
      <c r="C24" s="229"/>
      <c r="D24" s="252" t="s">
        <v>159</v>
      </c>
      <c r="E24" s="253"/>
      <c r="F24" s="254" t="s">
        <v>160</v>
      </c>
      <c r="G24" s="216"/>
      <c r="H24" s="254" t="s">
        <v>158</v>
      </c>
      <c r="I24" s="216"/>
      <c r="J24" s="254" t="s">
        <v>161</v>
      </c>
      <c r="K24" s="216"/>
      <c r="L24" s="254" t="s">
        <v>162</v>
      </c>
      <c r="M24" s="339"/>
      <c r="N24" s="138" t="s">
        <v>70</v>
      </c>
      <c r="O24" s="139"/>
      <c r="P24" s="140"/>
    </row>
    <row r="25" spans="1:16" ht="24.75" customHeight="1" hidden="1">
      <c r="A25" s="230"/>
      <c r="B25" s="231"/>
      <c r="C25" s="232"/>
      <c r="D25" s="340" t="s">
        <v>156</v>
      </c>
      <c r="E25" s="341"/>
      <c r="F25" s="342" t="s">
        <v>156</v>
      </c>
      <c r="G25" s="343"/>
      <c r="H25" s="342" t="s">
        <v>156</v>
      </c>
      <c r="I25" s="343"/>
      <c r="J25" s="342" t="s">
        <v>156</v>
      </c>
      <c r="K25" s="343"/>
      <c r="L25" s="342" t="s">
        <v>156</v>
      </c>
      <c r="M25" s="344"/>
      <c r="N25" s="141"/>
      <c r="O25" s="142"/>
      <c r="P25" s="143"/>
    </row>
    <row r="26" spans="1:16" ht="24.75" customHeight="1" thickBot="1">
      <c r="A26" s="233"/>
      <c r="B26" s="234"/>
      <c r="C26" s="235"/>
      <c r="D26" s="147" t="s">
        <v>157</v>
      </c>
      <c r="E26" s="148"/>
      <c r="F26" s="147"/>
      <c r="G26" s="148"/>
      <c r="H26" s="147"/>
      <c r="I26" s="148"/>
      <c r="J26" s="147"/>
      <c r="K26" s="148"/>
      <c r="L26" s="147"/>
      <c r="M26" s="148"/>
      <c r="N26" s="144"/>
      <c r="O26" s="145"/>
      <c r="P26" s="146"/>
    </row>
    <row r="27" spans="1:16" ht="27" customHeight="1" thickTop="1">
      <c r="A27" s="236" t="s">
        <v>87</v>
      </c>
      <c r="B27" s="237"/>
      <c r="C27" s="238"/>
      <c r="D27" s="329">
        <f>IF(D26="",0,DSUM($D$8:$K$20,$J$8,D25:D26))</f>
        <v>0</v>
      </c>
      <c r="E27" s="330"/>
      <c r="F27" s="329">
        <f>IF(F26="",0,DSUM($D$8:$K$20,$J$8,F25:F26))</f>
        <v>0</v>
      </c>
      <c r="G27" s="330"/>
      <c r="H27" s="329">
        <f>IF(H26="",0,DSUM($D$8:$K$20,$J$8,H25:H26))</f>
        <v>0</v>
      </c>
      <c r="I27" s="330"/>
      <c r="J27" s="329">
        <f>IF(J26="",0,DSUM($D$8:$K$20,$J$8,J25:J26))</f>
        <v>0</v>
      </c>
      <c r="K27" s="330"/>
      <c r="L27" s="329">
        <f>IF(L26="",0,DSUM($D$8:$K$20,$J$8,L25:L26))</f>
        <v>0</v>
      </c>
      <c r="M27" s="330"/>
      <c r="N27" s="333">
        <f>SUM(D27:M27)</f>
        <v>0</v>
      </c>
      <c r="O27" s="334"/>
      <c r="P27" s="335"/>
    </row>
    <row r="28" spans="1:16" ht="27" customHeight="1" thickBot="1">
      <c r="A28" s="223" t="s">
        <v>69</v>
      </c>
      <c r="B28" s="224"/>
      <c r="C28" s="239"/>
      <c r="D28" s="152">
        <f>IF(D26&lt;0,0,IF(D26&gt;1,0,ROUND(D27/$N$27,3)))</f>
        <v>0</v>
      </c>
      <c r="E28" s="155"/>
      <c r="F28" s="155">
        <f>IF(F26="",0,ROUND(F27/$N$27,3))</f>
        <v>0</v>
      </c>
      <c r="G28" s="155"/>
      <c r="H28" s="155">
        <f>IF(H26="",0,ROUND(H27/$N$27,3))</f>
        <v>0</v>
      </c>
      <c r="I28" s="155"/>
      <c r="J28" s="151">
        <f>IF(J26="",0,ROUND(J27/$N$27,3))</f>
        <v>0</v>
      </c>
      <c r="K28" s="152"/>
      <c r="L28" s="155">
        <f>IF(L26="",0,ROUND(L27/$N$27,3))</f>
        <v>0</v>
      </c>
      <c r="M28" s="151"/>
      <c r="N28" s="182">
        <f>SUM(D28:M28)</f>
        <v>0</v>
      </c>
      <c r="O28" s="183"/>
      <c r="P28" s="184"/>
    </row>
    <row r="29" ht="24.75" customHeight="1"/>
    <row r="30" spans="1:16" ht="24.75" customHeight="1">
      <c r="A30" s="185" t="s">
        <v>68</v>
      </c>
      <c r="B30" s="185"/>
      <c r="C30" s="185"/>
      <c r="D30" s="185"/>
      <c r="E30" s="185"/>
      <c r="F30" s="185"/>
      <c r="G30" s="185"/>
      <c r="H30" s="185"/>
      <c r="I30" s="185"/>
      <c r="J30" s="185"/>
      <c r="K30" s="185"/>
      <c r="L30" s="185"/>
      <c r="M30" s="185"/>
      <c r="N30" s="185"/>
      <c r="O30" s="185"/>
      <c r="P30" s="185"/>
    </row>
    <row r="31" spans="1:16" ht="24.75" customHeight="1">
      <c r="A31" s="46"/>
      <c r="B31" s="47"/>
      <c r="C31" s="47"/>
      <c r="D31" s="47"/>
      <c r="E31" s="47"/>
      <c r="F31" s="47"/>
      <c r="G31" s="47"/>
      <c r="H31" s="47"/>
      <c r="I31" s="47"/>
      <c r="J31" s="47"/>
      <c r="K31" s="47"/>
      <c r="L31" s="47"/>
      <c r="M31" s="47"/>
      <c r="N31" s="47"/>
      <c r="O31" s="47"/>
      <c r="P31" s="48"/>
    </row>
    <row r="32" spans="1:16" ht="24.75" customHeight="1">
      <c r="A32" s="331" t="s">
        <v>165</v>
      </c>
      <c r="B32" s="332"/>
      <c r="C32" s="99">
        <v>3</v>
      </c>
      <c r="D32" s="210" t="s">
        <v>166</v>
      </c>
      <c r="E32" s="210"/>
      <c r="F32" s="210"/>
      <c r="G32" s="210"/>
      <c r="H32" s="100" t="s">
        <v>139</v>
      </c>
      <c r="I32" s="99">
        <v>3</v>
      </c>
      <c r="J32" s="226" t="str">
        <f>IF($D$28=0,"",$D$28)&amp;" × "&amp;IF($D$26="","＿＿",$D$26)</f>
        <v> × &lt;　　　&gt;</v>
      </c>
      <c r="K32" s="226"/>
      <c r="L32" s="101" t="s">
        <v>140</v>
      </c>
      <c r="M32" s="226" t="str">
        <f>IF($F$28=0,"",$F$28)&amp;" × "&amp;IF($F$26="","＿＿",$F$26)</f>
        <v> × ＿＿</v>
      </c>
      <c r="N32" s="226"/>
      <c r="O32" s="101" t="s">
        <v>140</v>
      </c>
      <c r="P32" s="102"/>
    </row>
    <row r="33" spans="1:16" ht="24.75" customHeight="1">
      <c r="A33" s="209"/>
      <c r="B33" s="210"/>
      <c r="C33" s="226" t="str">
        <f>IF($H$28=0,"",$H$28)&amp;" × "&amp;IF($H$26="","＿＿",$H$26)</f>
        <v> × ＿＿</v>
      </c>
      <c r="D33" s="226"/>
      <c r="E33" s="101" t="s">
        <v>140</v>
      </c>
      <c r="F33" s="226" t="str">
        <f>IF($J$28=0,"",$J$28)&amp;" × "&amp;IF($J$26="","＿＿",$J$26)</f>
        <v> × ＿＿</v>
      </c>
      <c r="G33" s="226"/>
      <c r="H33" s="101" t="s">
        <v>140</v>
      </c>
      <c r="I33" s="226" t="str">
        <f>IF($L$28=0,"",$L$28)&amp;" × "&amp;IF($L$26="","＿＿",$L$26)</f>
        <v> × ＿＿</v>
      </c>
      <c r="J33" s="226"/>
      <c r="K33" s="101" t="s">
        <v>141</v>
      </c>
      <c r="L33" s="247" t="str">
        <f>IF($D$26="&lt;　　　&gt;","　",ROUND(($D$28*$D$26^3+$F$28*$F$26^3+$H$28*$H$26^3+$J$28*$J$26^3+$L$28*$L$26^3)^(1/3),3))</f>
        <v>　</v>
      </c>
      <c r="M33" s="247"/>
      <c r="N33" s="100" t="s">
        <v>142</v>
      </c>
      <c r="O33" s="103" t="str">
        <f>IF($D$26="&lt;　　　&gt;","　",$L$33*100)</f>
        <v>　</v>
      </c>
      <c r="P33" s="104" t="s">
        <v>143</v>
      </c>
    </row>
    <row r="34" spans="1:16" ht="24.75" customHeight="1">
      <c r="A34" s="207" t="s">
        <v>144</v>
      </c>
      <c r="B34" s="208"/>
      <c r="C34" s="292" t="s">
        <v>71</v>
      </c>
      <c r="D34" s="292"/>
      <c r="E34" s="292"/>
      <c r="F34" s="292"/>
      <c r="G34" s="292"/>
      <c r="H34" s="336" t="str">
        <f>IF($J$21=0,"",$J$21)&amp;"  ／"</f>
        <v>  ／</v>
      </c>
      <c r="I34" s="336"/>
      <c r="J34" s="105">
        <f>IF($F$21=0,"",$F$21)</f>
      </c>
      <c r="K34" s="100" t="s">
        <v>139</v>
      </c>
      <c r="L34" s="243" t="str">
        <f>IF($F$21=0,"　",ROUND($J$21/$F$21,3))</f>
        <v>　</v>
      </c>
      <c r="M34" s="243"/>
      <c r="N34" s="100" t="s">
        <v>139</v>
      </c>
      <c r="O34" s="103" t="str">
        <f>IF($F$21=0,"　",L34*100)</f>
        <v>　</v>
      </c>
      <c r="P34" s="104" t="s">
        <v>145</v>
      </c>
    </row>
    <row r="35" spans="1:16" ht="24.75" customHeight="1">
      <c r="A35" s="207" t="s">
        <v>167</v>
      </c>
      <c r="B35" s="208"/>
      <c r="C35" s="293" t="s">
        <v>137</v>
      </c>
      <c r="D35" s="293"/>
      <c r="E35" s="293"/>
      <c r="F35" s="293"/>
      <c r="G35" s="293"/>
      <c r="H35" s="336" t="str">
        <f>IF($N$2=0,"",$N$21)&amp;"  ／"</f>
        <v>  ／</v>
      </c>
      <c r="I35" s="336"/>
      <c r="J35" s="106">
        <f>IF($F$21=0,"",$F$21)</f>
      </c>
      <c r="K35" s="100" t="s">
        <v>139</v>
      </c>
      <c r="L35" s="246" t="str">
        <f>IF($F$21=0,"　",ROUND($N$21/$F$21,0))</f>
        <v>　</v>
      </c>
      <c r="M35" s="246"/>
      <c r="N35" s="244" t="s">
        <v>55</v>
      </c>
      <c r="O35" s="244"/>
      <c r="P35" s="245"/>
    </row>
    <row r="36" spans="1:16" ht="24.75" customHeight="1">
      <c r="A36" s="49"/>
      <c r="B36" s="50"/>
      <c r="C36" s="50"/>
      <c r="D36" s="50"/>
      <c r="E36" s="50"/>
      <c r="F36" s="50"/>
      <c r="G36" s="50"/>
      <c r="H36" s="50"/>
      <c r="I36" s="50"/>
      <c r="J36" s="50"/>
      <c r="K36" s="50"/>
      <c r="L36" s="50"/>
      <c r="M36" s="50"/>
      <c r="N36" s="50"/>
      <c r="O36" s="50"/>
      <c r="P36" s="51"/>
    </row>
    <row r="37" ht="24.75" customHeight="1"/>
    <row r="38" ht="24.75" customHeight="1">
      <c r="C38" s="60"/>
    </row>
    <row r="39" ht="24.75" customHeight="1"/>
    <row r="40" ht="24.75" customHeight="1"/>
    <row r="41" ht="24.75" customHeight="1"/>
    <row r="42" ht="24.75" customHeight="1"/>
    <row r="46" ht="17.25">
      <c r="C46" s="60"/>
    </row>
    <row r="50" ht="17.25">
      <c r="C50" s="60"/>
    </row>
  </sheetData>
  <sheetProtection/>
  <mergeCells count="179">
    <mergeCell ref="D25:E25"/>
    <mergeCell ref="F25:G25"/>
    <mergeCell ref="H25:I25"/>
    <mergeCell ref="J25:K25"/>
    <mergeCell ref="L25:M25"/>
    <mergeCell ref="A28:C28"/>
    <mergeCell ref="D28:E28"/>
    <mergeCell ref="H26:I26"/>
    <mergeCell ref="J26:K26"/>
    <mergeCell ref="J27:K27"/>
    <mergeCell ref="A23:P23"/>
    <mergeCell ref="A22:P22"/>
    <mergeCell ref="A27:C27"/>
    <mergeCell ref="D27:E27"/>
    <mergeCell ref="F27:G27"/>
    <mergeCell ref="H27:I27"/>
    <mergeCell ref="N24:P26"/>
    <mergeCell ref="H24:I24"/>
    <mergeCell ref="L24:M24"/>
    <mergeCell ref="L26:M26"/>
    <mergeCell ref="H34:I34"/>
    <mergeCell ref="H35:I35"/>
    <mergeCell ref="D32:G32"/>
    <mergeCell ref="F33:G33"/>
    <mergeCell ref="I33:J33"/>
    <mergeCell ref="J32:K32"/>
    <mergeCell ref="M32:N32"/>
    <mergeCell ref="L27:M27"/>
    <mergeCell ref="J28:K28"/>
    <mergeCell ref="L28:M28"/>
    <mergeCell ref="N28:P28"/>
    <mergeCell ref="A30:P30"/>
    <mergeCell ref="A32:B32"/>
    <mergeCell ref="N27:P27"/>
    <mergeCell ref="H28:I28"/>
    <mergeCell ref="F28:G28"/>
    <mergeCell ref="J18:K18"/>
    <mergeCell ref="L15:M15"/>
    <mergeCell ref="L16:M16"/>
    <mergeCell ref="L17:M17"/>
    <mergeCell ref="L18:M18"/>
    <mergeCell ref="J15:K15"/>
    <mergeCell ref="J16:K16"/>
    <mergeCell ref="J17:K17"/>
    <mergeCell ref="N20:P20"/>
    <mergeCell ref="N21:P21"/>
    <mergeCell ref="J20:K20"/>
    <mergeCell ref="J21:K21"/>
    <mergeCell ref="L21:M21"/>
    <mergeCell ref="L20:M20"/>
    <mergeCell ref="L8:M8"/>
    <mergeCell ref="J9:K9"/>
    <mergeCell ref="J10:K10"/>
    <mergeCell ref="L9:M9"/>
    <mergeCell ref="L10:M10"/>
    <mergeCell ref="J11:K11"/>
    <mergeCell ref="L11:M11"/>
    <mergeCell ref="J12:K12"/>
    <mergeCell ref="J13:K13"/>
    <mergeCell ref="L13:M13"/>
    <mergeCell ref="L14:M14"/>
    <mergeCell ref="N18:P18"/>
    <mergeCell ref="N19:P19"/>
    <mergeCell ref="L12:M12"/>
    <mergeCell ref="J19:K19"/>
    <mergeCell ref="L19:M19"/>
    <mergeCell ref="J14:K14"/>
    <mergeCell ref="N10:P10"/>
    <mergeCell ref="N11:P11"/>
    <mergeCell ref="N12:P12"/>
    <mergeCell ref="N17:P17"/>
    <mergeCell ref="N13:P13"/>
    <mergeCell ref="N14:P14"/>
    <mergeCell ref="N15:P15"/>
    <mergeCell ref="N16:P16"/>
    <mergeCell ref="F21:G21"/>
    <mergeCell ref="H21:I21"/>
    <mergeCell ref="D18:E18"/>
    <mergeCell ref="D19:E19"/>
    <mergeCell ref="F15:G15"/>
    <mergeCell ref="H15:I15"/>
    <mergeCell ref="F16:G16"/>
    <mergeCell ref="H16:I16"/>
    <mergeCell ref="F19:G19"/>
    <mergeCell ref="H19:I19"/>
    <mergeCell ref="D20:E20"/>
    <mergeCell ref="D21:E21"/>
    <mergeCell ref="D14:E14"/>
    <mergeCell ref="D15:E15"/>
    <mergeCell ref="D16:E16"/>
    <mergeCell ref="D17:E17"/>
    <mergeCell ref="B21:C21"/>
    <mergeCell ref="B14:C14"/>
    <mergeCell ref="B15:C15"/>
    <mergeCell ref="B16:C16"/>
    <mergeCell ref="B17:C17"/>
    <mergeCell ref="D10:E10"/>
    <mergeCell ref="D11:E11"/>
    <mergeCell ref="D12:E12"/>
    <mergeCell ref="D13:E13"/>
    <mergeCell ref="B18:C18"/>
    <mergeCell ref="N9:P9"/>
    <mergeCell ref="N7:P7"/>
    <mergeCell ref="N8:P8"/>
    <mergeCell ref="B20:C20"/>
    <mergeCell ref="B19:C19"/>
    <mergeCell ref="B10:C10"/>
    <mergeCell ref="B11:C11"/>
    <mergeCell ref="B12:C12"/>
    <mergeCell ref="B13:C13"/>
    <mergeCell ref="F13:G13"/>
    <mergeCell ref="A35:B35"/>
    <mergeCell ref="L35:M35"/>
    <mergeCell ref="N35:P35"/>
    <mergeCell ref="L33:M33"/>
    <mergeCell ref="A34:B34"/>
    <mergeCell ref="C34:G34"/>
    <mergeCell ref="L34:M34"/>
    <mergeCell ref="A33:B33"/>
    <mergeCell ref="C33:D33"/>
    <mergeCell ref="C35:G35"/>
    <mergeCell ref="H12:I12"/>
    <mergeCell ref="F20:G20"/>
    <mergeCell ref="H20:I20"/>
    <mergeCell ref="F17:G17"/>
    <mergeCell ref="H17:I17"/>
    <mergeCell ref="F18:G18"/>
    <mergeCell ref="H18:I18"/>
    <mergeCell ref="H13:I13"/>
    <mergeCell ref="J4:L4"/>
    <mergeCell ref="J5:L5"/>
    <mergeCell ref="H8:I8"/>
    <mergeCell ref="F7:G7"/>
    <mergeCell ref="L7:M7"/>
    <mergeCell ref="A6:P6"/>
    <mergeCell ref="D7:E7"/>
    <mergeCell ref="D8:E8"/>
    <mergeCell ref="J7:K7"/>
    <mergeCell ref="J8:K8"/>
    <mergeCell ref="A2:C2"/>
    <mergeCell ref="A3:C3"/>
    <mergeCell ref="D2:I2"/>
    <mergeCell ref="D3:I3"/>
    <mergeCell ref="F9:G9"/>
    <mergeCell ref="H9:I9"/>
    <mergeCell ref="B9:C9"/>
    <mergeCell ref="D9:E9"/>
    <mergeCell ref="D4:I4"/>
    <mergeCell ref="A5:C5"/>
    <mergeCell ref="F26:G26"/>
    <mergeCell ref="J24:K24"/>
    <mergeCell ref="M2:P2"/>
    <mergeCell ref="M3:P3"/>
    <mergeCell ref="J2:L2"/>
    <mergeCell ref="J3:L3"/>
    <mergeCell ref="F10:G10"/>
    <mergeCell ref="H10:I10"/>
    <mergeCell ref="M4:P4"/>
    <mergeCell ref="M5:P5"/>
    <mergeCell ref="A24:C26"/>
    <mergeCell ref="D24:E24"/>
    <mergeCell ref="F24:G24"/>
    <mergeCell ref="F14:G14"/>
    <mergeCell ref="H14:I14"/>
    <mergeCell ref="D5:E5"/>
    <mergeCell ref="F11:G11"/>
    <mergeCell ref="H11:I11"/>
    <mergeCell ref="F12:G12"/>
    <mergeCell ref="D26:E26"/>
    <mergeCell ref="N1:P1"/>
    <mergeCell ref="A7:A8"/>
    <mergeCell ref="F8:G8"/>
    <mergeCell ref="B8:C8"/>
    <mergeCell ref="F5:G5"/>
    <mergeCell ref="H5:I5"/>
    <mergeCell ref="L1:M1"/>
    <mergeCell ref="B7:C7"/>
    <mergeCell ref="H7:I7"/>
    <mergeCell ref="A4:C4"/>
  </mergeCells>
  <conditionalFormatting sqref="D27:D28 D27:M27 E28 F27:M28 N28:P28">
    <cfRule type="cellIs" priority="8" dxfId="5" operator="equal" stopIfTrue="1">
      <formula>0</formula>
    </cfRule>
  </conditionalFormatting>
  <conditionalFormatting sqref="F21:G21 J21:K21 N21:P21">
    <cfRule type="cellIs" priority="7" dxfId="6" operator="equal" stopIfTrue="1">
      <formula>0</formula>
    </cfRule>
  </conditionalFormatting>
  <conditionalFormatting sqref="N27:P27">
    <cfRule type="expression" priority="1" dxfId="0" stopIfTrue="1">
      <formula>N27&lt;&gt;J21</formula>
    </cfRule>
  </conditionalFormatting>
  <dataValidations count="3">
    <dataValidation type="list" allowBlank="1" showInputMessage="1" sqref="D9:E20">
      <formula1>"　,0.5,0.63,0.8,1"</formula1>
    </dataValidation>
    <dataValidation type="list" allowBlank="1" showInputMessage="1" showErrorMessage="1" sqref="D5:E5">
      <formula1>"　　　　　　級　,M1,M2,M3 (A 級),M4 (B 級),M5 (C 級),M6 (D 級),M7 (E 級),M8 (F 級)"</formula1>
    </dataValidation>
    <dataValidation type="list" allowBlank="1" showInputMessage="1" sqref="D26:M26">
      <formula1>"&lt;　　　&gt;,0.5,0.63,0.8,1"</formula1>
    </dataValidation>
  </dataValidations>
  <printOptions/>
  <pageMargins left="0.7874015748031497" right="0.2755905511811024" top="0.5118110236220472" bottom="0.984251968503937" header="0.4330708661417323" footer="0.5118110236220472"/>
  <pageSetup horizontalDpi="300" verticalDpi="300" orientation="portrait" paperSize="9" scale="78" r:id="rId4"/>
  <headerFooter alignWithMargins="0">
    <oddFooter>&amp;RH23.2.2 Ver.0.91</oddFooter>
  </headerFooter>
  <drawing r:id="rId3"/>
  <legacyDrawing r:id="rId2"/>
</worksheet>
</file>

<file path=xl/worksheets/sheet3.xml><?xml version="1.0" encoding="utf-8"?>
<worksheet xmlns="http://schemas.openxmlformats.org/spreadsheetml/2006/main" xmlns:r="http://schemas.openxmlformats.org/officeDocument/2006/relationships">
  <dimension ref="A1:U31"/>
  <sheetViews>
    <sheetView showZeros="0" zoomScale="55" zoomScaleNormal="55" zoomScaleSheetLayoutView="70" zoomScalePageLayoutView="0" workbookViewId="0" topLeftCell="A1">
      <selection activeCell="M4" sqref="M4"/>
    </sheetView>
  </sheetViews>
  <sheetFormatPr defaultColWidth="8.796875" defaultRowHeight="24.75" customHeight="1"/>
  <cols>
    <col min="1" max="1" width="8.69921875" style="35" customWidth="1"/>
    <col min="2" max="10" width="11.69921875" style="35" customWidth="1"/>
    <col min="11" max="11" width="8.69921875" style="35" customWidth="1"/>
    <col min="12" max="12" width="10.3984375" style="35" customWidth="1"/>
    <col min="13" max="13" width="8.796875" style="35" customWidth="1"/>
    <col min="14" max="21" width="10.69921875" style="35" customWidth="1"/>
    <col min="22" max="16384" width="8.796875" style="35" customWidth="1"/>
  </cols>
  <sheetData>
    <row r="1" spans="1:10" s="1" customFormat="1" ht="30" customHeight="1" thickBot="1">
      <c r="A1" s="98"/>
      <c r="B1" s="98"/>
      <c r="C1" s="98"/>
      <c r="D1" s="98" t="s">
        <v>152</v>
      </c>
      <c r="E1" s="98"/>
      <c r="F1" s="98"/>
      <c r="G1" s="98"/>
      <c r="H1" s="110" t="s">
        <v>153</v>
      </c>
      <c r="I1" s="345"/>
      <c r="J1" s="345"/>
    </row>
    <row r="2" spans="1:16" s="1" customFormat="1" ht="24.75" customHeight="1">
      <c r="A2" s="214" t="s">
        <v>74</v>
      </c>
      <c r="B2" s="216"/>
      <c r="C2" s="419"/>
      <c r="D2" s="419"/>
      <c r="E2" s="420"/>
      <c r="F2" s="423" t="s">
        <v>151</v>
      </c>
      <c r="G2" s="216"/>
      <c r="H2" s="273"/>
      <c r="I2" s="274"/>
      <c r="J2" s="409"/>
      <c r="K2" s="59"/>
      <c r="L2" s="59"/>
      <c r="M2" s="62"/>
      <c r="N2" s="63"/>
      <c r="O2" s="63"/>
      <c r="P2" s="63"/>
    </row>
    <row r="3" spans="1:16" s="1" customFormat="1" ht="24.75" customHeight="1" thickBot="1">
      <c r="A3" s="217" t="s">
        <v>73</v>
      </c>
      <c r="B3" s="219"/>
      <c r="C3" s="267" t="s">
        <v>81</v>
      </c>
      <c r="D3" s="267"/>
      <c r="E3" s="269"/>
      <c r="F3" s="421" t="s">
        <v>75</v>
      </c>
      <c r="G3" s="422"/>
      <c r="H3" s="410" t="s">
        <v>26</v>
      </c>
      <c r="I3" s="411"/>
      <c r="J3" s="412"/>
      <c r="K3" s="45"/>
      <c r="L3" s="45"/>
      <c r="M3" s="62"/>
      <c r="N3" s="63"/>
      <c r="O3" s="63"/>
      <c r="P3" s="63"/>
    </row>
    <row r="4" spans="1:16" s="1" customFormat="1" ht="24.75" customHeight="1">
      <c r="A4" s="220" t="s">
        <v>154</v>
      </c>
      <c r="B4" s="222"/>
      <c r="C4" s="267"/>
      <c r="D4" s="267"/>
      <c r="E4" s="269"/>
      <c r="F4" s="413" t="s">
        <v>82</v>
      </c>
      <c r="G4" s="87" t="s">
        <v>116</v>
      </c>
      <c r="H4" s="87" t="s">
        <v>117</v>
      </c>
      <c r="I4" s="87" t="s">
        <v>118</v>
      </c>
      <c r="J4" s="108" t="s">
        <v>119</v>
      </c>
      <c r="K4" s="45"/>
      <c r="L4" s="45"/>
      <c r="M4" s="62"/>
      <c r="N4" s="63"/>
      <c r="O4" s="63"/>
      <c r="P4" s="63"/>
    </row>
    <row r="5" spans="1:16" s="1" customFormat="1" ht="24.75" customHeight="1">
      <c r="A5" s="217" t="s">
        <v>27</v>
      </c>
      <c r="B5" s="219"/>
      <c r="C5" s="268"/>
      <c r="D5" s="276"/>
      <c r="E5" s="85" t="s">
        <v>114</v>
      </c>
      <c r="F5" s="414"/>
      <c r="G5" s="88" t="s">
        <v>120</v>
      </c>
      <c r="H5" s="89" t="s">
        <v>121</v>
      </c>
      <c r="I5" s="89" t="s">
        <v>122</v>
      </c>
      <c r="J5" s="90" t="s">
        <v>123</v>
      </c>
      <c r="K5" s="45"/>
      <c r="L5" s="45"/>
      <c r="M5" s="62"/>
      <c r="N5" s="63"/>
      <c r="O5" s="63"/>
      <c r="P5" s="63"/>
    </row>
    <row r="6" spans="1:16" s="1" customFormat="1" ht="24.75" customHeight="1">
      <c r="A6" s="217" t="s">
        <v>76</v>
      </c>
      <c r="B6" s="219"/>
      <c r="C6" s="347"/>
      <c r="D6" s="348"/>
      <c r="E6" s="83" t="s">
        <v>113</v>
      </c>
      <c r="F6" s="414"/>
      <c r="G6" s="91" t="s">
        <v>124</v>
      </c>
      <c r="H6" s="92" t="s">
        <v>125</v>
      </c>
      <c r="I6" s="92" t="s">
        <v>126</v>
      </c>
      <c r="J6" s="93" t="s">
        <v>127</v>
      </c>
      <c r="K6" s="59"/>
      <c r="L6" s="59"/>
      <c r="M6" s="62"/>
      <c r="N6" s="59"/>
      <c r="O6" s="59"/>
      <c r="P6" s="59"/>
    </row>
    <row r="7" spans="1:16" s="1" customFormat="1" ht="24.75" customHeight="1" thickBot="1">
      <c r="A7" s="223"/>
      <c r="B7" s="225"/>
      <c r="C7" s="416"/>
      <c r="D7" s="417"/>
      <c r="E7" s="418"/>
      <c r="F7" s="415"/>
      <c r="G7" s="94" t="s">
        <v>128</v>
      </c>
      <c r="H7" s="95" t="s">
        <v>129</v>
      </c>
      <c r="I7" s="95" t="s">
        <v>130</v>
      </c>
      <c r="J7" s="96" t="s">
        <v>131</v>
      </c>
      <c r="K7" s="59"/>
      <c r="L7" s="59"/>
      <c r="M7" s="62"/>
      <c r="N7" s="59"/>
      <c r="O7" s="59"/>
      <c r="P7" s="59"/>
    </row>
    <row r="8" spans="9:10" s="1" customFormat="1" ht="24.75" customHeight="1" thickBot="1">
      <c r="I8" s="42"/>
      <c r="J8" s="42"/>
    </row>
    <row r="9" spans="1:21" s="2" customFormat="1" ht="30" customHeight="1">
      <c r="A9" s="407" t="s">
        <v>0</v>
      </c>
      <c r="B9" s="349" t="s">
        <v>7</v>
      </c>
      <c r="C9" s="349" t="s">
        <v>3</v>
      </c>
      <c r="D9" s="349" t="s">
        <v>4</v>
      </c>
      <c r="E9" s="349" t="s">
        <v>2</v>
      </c>
      <c r="F9" s="349" t="s">
        <v>1</v>
      </c>
      <c r="G9" s="349" t="s">
        <v>91</v>
      </c>
      <c r="H9" s="353" t="s">
        <v>92</v>
      </c>
      <c r="I9" s="349" t="s">
        <v>84</v>
      </c>
      <c r="J9" s="351" t="s">
        <v>5</v>
      </c>
      <c r="K9" s="3"/>
      <c r="L9" s="400" t="s">
        <v>8</v>
      </c>
      <c r="M9" s="401"/>
      <c r="N9" s="401" t="s">
        <v>64</v>
      </c>
      <c r="O9" s="401"/>
      <c r="P9" s="401"/>
      <c r="Q9" s="401"/>
      <c r="R9" s="401"/>
      <c r="S9" s="401"/>
      <c r="T9" s="401"/>
      <c r="U9" s="402"/>
    </row>
    <row r="10" spans="1:21" s="2" customFormat="1" ht="30" customHeight="1" thickBot="1">
      <c r="A10" s="408"/>
      <c r="B10" s="350"/>
      <c r="C10" s="350"/>
      <c r="D10" s="350"/>
      <c r="E10" s="350"/>
      <c r="F10" s="350"/>
      <c r="G10" s="350"/>
      <c r="H10" s="354"/>
      <c r="I10" s="350"/>
      <c r="J10" s="352"/>
      <c r="L10" s="4" t="s">
        <v>22</v>
      </c>
      <c r="M10" s="5" t="s">
        <v>9</v>
      </c>
      <c r="N10" s="5" t="s">
        <v>10</v>
      </c>
      <c r="O10" s="5" t="s">
        <v>11</v>
      </c>
      <c r="P10" s="5" t="s">
        <v>12</v>
      </c>
      <c r="Q10" s="5" t="s">
        <v>13</v>
      </c>
      <c r="R10" s="5" t="s">
        <v>14</v>
      </c>
      <c r="S10" s="5" t="s">
        <v>15</v>
      </c>
      <c r="T10" s="5" t="s">
        <v>16</v>
      </c>
      <c r="U10" s="6" t="s">
        <v>17</v>
      </c>
    </row>
    <row r="11" spans="1:21" s="2" customFormat="1" ht="24.75" customHeight="1" thickTop="1">
      <c r="A11" s="7">
        <v>1</v>
      </c>
      <c r="B11" s="75"/>
      <c r="C11" s="76"/>
      <c r="D11" s="405"/>
      <c r="E11" s="9">
        <f>IF(B11="","",ROUND((C11/$D$11)^3,3))</f>
      </c>
      <c r="F11" s="77"/>
      <c r="G11" s="8">
        <f>IF(B11="","",ROUND(B11*E11*F11,0))</f>
      </c>
      <c r="H11" s="8">
        <f>$G$11</f>
      </c>
      <c r="I11" s="403">
        <f>$N$30</f>
        <v>0</v>
      </c>
      <c r="J11" s="10">
        <f aca="true" t="shared" si="0" ref="J11:J26">IF(B11="","",$I$11-H11)</f>
      </c>
      <c r="L11" s="11">
        <v>0.5</v>
      </c>
      <c r="M11" s="12" t="s">
        <v>18</v>
      </c>
      <c r="N11" s="69">
        <v>800</v>
      </c>
      <c r="O11" s="69">
        <v>1600</v>
      </c>
      <c r="P11" s="69">
        <v>3200</v>
      </c>
      <c r="Q11" s="69">
        <v>6300</v>
      </c>
      <c r="R11" s="69">
        <v>12500</v>
      </c>
      <c r="S11" s="69">
        <v>25000</v>
      </c>
      <c r="T11" s="69">
        <v>50000</v>
      </c>
      <c r="U11" s="70">
        <v>100000</v>
      </c>
    </row>
    <row r="12" spans="1:21" s="2" customFormat="1" ht="24.75" customHeight="1">
      <c r="A12" s="13">
        <v>2</v>
      </c>
      <c r="B12" s="75"/>
      <c r="C12" s="76"/>
      <c r="D12" s="406"/>
      <c r="E12" s="15">
        <f aca="true" t="shared" si="1" ref="E12:E26">IF(B12="","",ROUND((C12/$D$11)^3,3))</f>
      </c>
      <c r="F12" s="77"/>
      <c r="G12" s="14">
        <f aca="true" t="shared" si="2" ref="G12:G19">IF(B12="","",ROUND(B12*E12*F12,0))</f>
      </c>
      <c r="H12" s="14">
        <f>IF(B12="","",G12+H11)</f>
      </c>
      <c r="I12" s="404"/>
      <c r="J12" s="16">
        <f t="shared" si="0"/>
      </c>
      <c r="L12" s="17">
        <v>0.63</v>
      </c>
      <c r="M12" s="18" t="s">
        <v>19</v>
      </c>
      <c r="N12" s="71">
        <v>400</v>
      </c>
      <c r="O12" s="71">
        <v>800</v>
      </c>
      <c r="P12" s="71">
        <v>1600</v>
      </c>
      <c r="Q12" s="71">
        <v>3200</v>
      </c>
      <c r="R12" s="71">
        <v>6300</v>
      </c>
      <c r="S12" s="71">
        <v>12500</v>
      </c>
      <c r="T12" s="71">
        <v>25000</v>
      </c>
      <c r="U12" s="72">
        <v>50000</v>
      </c>
    </row>
    <row r="13" spans="1:21" s="2" customFormat="1" ht="24.75" customHeight="1">
      <c r="A13" s="13">
        <v>3</v>
      </c>
      <c r="B13" s="75"/>
      <c r="C13" s="76"/>
      <c r="D13" s="406"/>
      <c r="E13" s="15">
        <f t="shared" si="1"/>
      </c>
      <c r="F13" s="77"/>
      <c r="G13" s="14">
        <f t="shared" si="2"/>
      </c>
      <c r="H13" s="14">
        <f aca="true" t="shared" si="3" ref="H13:H20">IF(B13="","",G13+H12)</f>
      </c>
      <c r="I13" s="404"/>
      <c r="J13" s="16">
        <f t="shared" si="0"/>
      </c>
      <c r="L13" s="17">
        <v>0.8</v>
      </c>
      <c r="M13" s="18" t="s">
        <v>20</v>
      </c>
      <c r="N13" s="71">
        <v>200</v>
      </c>
      <c r="O13" s="71">
        <v>400</v>
      </c>
      <c r="P13" s="71">
        <v>800</v>
      </c>
      <c r="Q13" s="71">
        <v>1600</v>
      </c>
      <c r="R13" s="71">
        <v>3200</v>
      </c>
      <c r="S13" s="71">
        <v>6300</v>
      </c>
      <c r="T13" s="71">
        <v>12500</v>
      </c>
      <c r="U13" s="72">
        <v>25000</v>
      </c>
    </row>
    <row r="14" spans="1:21" s="2" customFormat="1" ht="24.75" customHeight="1" thickBot="1">
      <c r="A14" s="13">
        <v>4</v>
      </c>
      <c r="B14" s="75"/>
      <c r="C14" s="76"/>
      <c r="D14" s="406"/>
      <c r="E14" s="15">
        <f t="shared" si="1"/>
      </c>
      <c r="F14" s="77"/>
      <c r="G14" s="14">
        <f t="shared" si="2"/>
      </c>
      <c r="H14" s="14">
        <f t="shared" si="3"/>
      </c>
      <c r="I14" s="404"/>
      <c r="J14" s="16">
        <f t="shared" si="0"/>
      </c>
      <c r="L14" s="19">
        <v>1</v>
      </c>
      <c r="M14" s="20" t="s">
        <v>21</v>
      </c>
      <c r="N14" s="73">
        <v>100</v>
      </c>
      <c r="O14" s="73">
        <v>200</v>
      </c>
      <c r="P14" s="73">
        <v>400</v>
      </c>
      <c r="Q14" s="73">
        <v>800</v>
      </c>
      <c r="R14" s="73">
        <v>1600</v>
      </c>
      <c r="S14" s="73">
        <v>3200</v>
      </c>
      <c r="T14" s="73">
        <v>6300</v>
      </c>
      <c r="U14" s="74">
        <v>12500</v>
      </c>
    </row>
    <row r="15" spans="1:18" s="23" customFormat="1" ht="24.75" customHeight="1" thickBot="1">
      <c r="A15" s="13">
        <v>5</v>
      </c>
      <c r="B15" s="75"/>
      <c r="C15" s="76"/>
      <c r="D15" s="406"/>
      <c r="E15" s="15">
        <f t="shared" si="1"/>
      </c>
      <c r="F15" s="77"/>
      <c r="G15" s="14">
        <f t="shared" si="2"/>
      </c>
      <c r="H15" s="14">
        <f t="shared" si="3"/>
      </c>
      <c r="I15" s="404"/>
      <c r="J15" s="16">
        <f t="shared" si="0"/>
      </c>
      <c r="K15" s="2"/>
      <c r="L15" s="2"/>
      <c r="M15" s="21"/>
      <c r="N15" s="22"/>
      <c r="O15" s="21"/>
      <c r="P15" s="21"/>
      <c r="Q15" s="21"/>
      <c r="R15" s="22"/>
    </row>
    <row r="16" spans="1:18" s="23" customFormat="1" ht="24.75" customHeight="1">
      <c r="A16" s="24">
        <v>6</v>
      </c>
      <c r="B16" s="75"/>
      <c r="C16" s="76"/>
      <c r="D16" s="406"/>
      <c r="E16" s="26">
        <f t="shared" si="1"/>
      </c>
      <c r="F16" s="77"/>
      <c r="G16" s="25">
        <f t="shared" si="2"/>
      </c>
      <c r="H16" s="25">
        <f t="shared" si="3"/>
      </c>
      <c r="I16" s="404"/>
      <c r="J16" s="27">
        <f t="shared" si="0"/>
      </c>
      <c r="L16" s="396" t="s">
        <v>63</v>
      </c>
      <c r="M16" s="397"/>
      <c r="N16" s="392"/>
      <c r="O16" s="393"/>
      <c r="P16" s="21"/>
      <c r="Q16" s="21"/>
      <c r="R16" s="22"/>
    </row>
    <row r="17" spans="1:18" s="23" customFormat="1" ht="24.75" customHeight="1">
      <c r="A17" s="24">
        <v>7</v>
      </c>
      <c r="B17" s="75"/>
      <c r="C17" s="76"/>
      <c r="D17" s="406"/>
      <c r="E17" s="26">
        <f t="shared" si="1"/>
      </c>
      <c r="F17" s="77"/>
      <c r="G17" s="25">
        <f t="shared" si="2"/>
      </c>
      <c r="H17" s="25">
        <f t="shared" si="3"/>
      </c>
      <c r="I17" s="404"/>
      <c r="J17" s="27">
        <f t="shared" si="0"/>
      </c>
      <c r="L17" s="398">
        <f>IF($D$11="","",$D$11)</f>
      </c>
      <c r="M17" s="399"/>
      <c r="N17" s="394" t="s">
        <v>67</v>
      </c>
      <c r="O17" s="395"/>
      <c r="P17" s="21"/>
      <c r="Q17" s="21"/>
      <c r="R17" s="22"/>
    </row>
    <row r="18" spans="1:18" s="23" customFormat="1" ht="24.75" customHeight="1" thickBot="1">
      <c r="A18" s="24">
        <v>8</v>
      </c>
      <c r="B18" s="75"/>
      <c r="C18" s="76"/>
      <c r="D18" s="406"/>
      <c r="E18" s="26">
        <f t="shared" si="1"/>
      </c>
      <c r="F18" s="77"/>
      <c r="G18" s="25">
        <f t="shared" si="2"/>
      </c>
      <c r="H18" s="25">
        <f t="shared" si="3"/>
      </c>
      <c r="I18" s="404"/>
      <c r="J18" s="27">
        <f t="shared" si="0"/>
      </c>
      <c r="L18" s="373" t="s">
        <v>64</v>
      </c>
      <c r="M18" s="374"/>
      <c r="N18" s="377" t="s">
        <v>85</v>
      </c>
      <c r="O18" s="378"/>
      <c r="P18" s="21"/>
      <c r="Q18" s="21"/>
      <c r="R18" s="22"/>
    </row>
    <row r="19" spans="1:15" s="23" customFormat="1" ht="24.75" customHeight="1" thickTop="1">
      <c r="A19" s="24">
        <v>9</v>
      </c>
      <c r="B19" s="75"/>
      <c r="C19" s="76"/>
      <c r="D19" s="406"/>
      <c r="E19" s="26">
        <f t="shared" si="1"/>
      </c>
      <c r="F19" s="77"/>
      <c r="G19" s="25">
        <f t="shared" si="2"/>
      </c>
      <c r="H19" s="25">
        <f t="shared" si="3"/>
      </c>
      <c r="I19" s="404"/>
      <c r="J19" s="27">
        <f t="shared" si="0"/>
      </c>
      <c r="L19" s="381" t="s">
        <v>10</v>
      </c>
      <c r="M19" s="382"/>
      <c r="N19" s="375" t="e">
        <f>IF($L$17="　",0,DGET($L$10:$U$14,N10,$L$16:$L$17))</f>
        <v>#VALUE!</v>
      </c>
      <c r="O19" s="376"/>
    </row>
    <row r="20" spans="1:18" s="23" customFormat="1" ht="24.75" customHeight="1">
      <c r="A20" s="24">
        <v>10</v>
      </c>
      <c r="B20" s="75"/>
      <c r="C20" s="76"/>
      <c r="D20" s="406"/>
      <c r="E20" s="26">
        <f t="shared" si="1"/>
      </c>
      <c r="F20" s="77"/>
      <c r="G20" s="25">
        <f>IF(B20="","",ROUND(B20*E20*F20,0))</f>
      </c>
      <c r="H20" s="25">
        <f t="shared" si="3"/>
      </c>
      <c r="I20" s="404"/>
      <c r="J20" s="27">
        <f t="shared" si="0"/>
      </c>
      <c r="L20" s="361" t="s">
        <v>11</v>
      </c>
      <c r="M20" s="362"/>
      <c r="N20" s="359" t="e">
        <f>IF($L$17="　",0,DGET($L$10:$U$14,O10,$L$16:$L$17))</f>
        <v>#VALUE!</v>
      </c>
      <c r="O20" s="360"/>
      <c r="P20" s="21"/>
      <c r="Q20" s="21"/>
      <c r="R20" s="22"/>
    </row>
    <row r="21" spans="1:18" s="23" customFormat="1" ht="24.75" customHeight="1">
      <c r="A21" s="24">
        <v>11</v>
      </c>
      <c r="B21" s="75"/>
      <c r="C21" s="76"/>
      <c r="D21" s="406"/>
      <c r="E21" s="26">
        <f t="shared" si="1"/>
      </c>
      <c r="F21" s="77"/>
      <c r="G21" s="25">
        <f aca="true" t="shared" si="4" ref="G21:G26">IF(B21="","",ROUND(B21*E21*F21,0))</f>
      </c>
      <c r="H21" s="25">
        <f aca="true" t="shared" si="5" ref="H21:H26">IF(B21="","",G21+H20)</f>
      </c>
      <c r="I21" s="404"/>
      <c r="J21" s="27">
        <f t="shared" si="0"/>
      </c>
      <c r="L21" s="361" t="s">
        <v>12</v>
      </c>
      <c r="M21" s="362"/>
      <c r="N21" s="359" t="e">
        <f>IF($L$17="　",0,DGET($L$10:$U$14,P10,$L$16:$L$17))</f>
        <v>#VALUE!</v>
      </c>
      <c r="O21" s="360"/>
      <c r="P21" s="21"/>
      <c r="Q21" s="21"/>
      <c r="R21" s="22"/>
    </row>
    <row r="22" spans="1:18" s="23" customFormat="1" ht="24.75" customHeight="1">
      <c r="A22" s="24">
        <v>12</v>
      </c>
      <c r="B22" s="75"/>
      <c r="C22" s="76"/>
      <c r="D22" s="406"/>
      <c r="E22" s="26">
        <f t="shared" si="1"/>
      </c>
      <c r="F22" s="77"/>
      <c r="G22" s="25">
        <f t="shared" si="4"/>
      </c>
      <c r="H22" s="25">
        <f t="shared" si="5"/>
      </c>
      <c r="I22" s="404"/>
      <c r="J22" s="27">
        <f t="shared" si="0"/>
      </c>
      <c r="L22" s="361" t="s">
        <v>13</v>
      </c>
      <c r="M22" s="362"/>
      <c r="N22" s="359" t="e">
        <f>IF($L$17="　",0,DGET($L$10:$U$14,Q10,$L$16:$L$17))</f>
        <v>#VALUE!</v>
      </c>
      <c r="O22" s="360"/>
      <c r="P22" s="21"/>
      <c r="Q22" s="21"/>
      <c r="R22" s="22"/>
    </row>
    <row r="23" spans="1:15" s="23" customFormat="1" ht="24.75" customHeight="1">
      <c r="A23" s="28">
        <v>13</v>
      </c>
      <c r="B23" s="75"/>
      <c r="C23" s="76"/>
      <c r="D23" s="406"/>
      <c r="E23" s="26">
        <f t="shared" si="1"/>
      </c>
      <c r="F23" s="77"/>
      <c r="G23" s="25">
        <f t="shared" si="4"/>
      </c>
      <c r="H23" s="25">
        <f t="shared" si="5"/>
      </c>
      <c r="I23" s="404"/>
      <c r="J23" s="27">
        <f t="shared" si="0"/>
      </c>
      <c r="L23" s="361" t="s">
        <v>66</v>
      </c>
      <c r="M23" s="362"/>
      <c r="N23" s="359" t="e">
        <f>IF($L$17="　",0,DGET($L$10:$U$14,R10,$L$16:$L$17))</f>
        <v>#VALUE!</v>
      </c>
      <c r="O23" s="360"/>
    </row>
    <row r="24" spans="1:15" s="23" customFormat="1" ht="24.75" customHeight="1">
      <c r="A24" s="28">
        <v>14</v>
      </c>
      <c r="B24" s="75"/>
      <c r="C24" s="76"/>
      <c r="D24" s="406"/>
      <c r="E24" s="26">
        <f t="shared" si="1"/>
      </c>
      <c r="F24" s="77"/>
      <c r="G24" s="25">
        <f t="shared" si="4"/>
      </c>
      <c r="H24" s="25">
        <f t="shared" si="5"/>
      </c>
      <c r="I24" s="404"/>
      <c r="J24" s="27">
        <f t="shared" si="0"/>
      </c>
      <c r="L24" s="361" t="s">
        <v>15</v>
      </c>
      <c r="M24" s="362"/>
      <c r="N24" s="359" t="e">
        <f>IF($L$17="　",0,DGET($L$10:$U$14,S10,$L$16:$L$17))</f>
        <v>#VALUE!</v>
      </c>
      <c r="O24" s="360"/>
    </row>
    <row r="25" spans="1:15" s="23" customFormat="1" ht="24.75" customHeight="1">
      <c r="A25" s="28">
        <v>15</v>
      </c>
      <c r="B25" s="75"/>
      <c r="C25" s="76"/>
      <c r="D25" s="406"/>
      <c r="E25" s="26">
        <f t="shared" si="1"/>
      </c>
      <c r="F25" s="77"/>
      <c r="G25" s="25">
        <f t="shared" si="4"/>
      </c>
      <c r="H25" s="25">
        <f t="shared" si="5"/>
      </c>
      <c r="I25" s="404"/>
      <c r="J25" s="27">
        <f t="shared" si="0"/>
      </c>
      <c r="L25" s="361" t="s">
        <v>16</v>
      </c>
      <c r="M25" s="362"/>
      <c r="N25" s="359" t="e">
        <f>IF($L$17="　",0,DGET($L$10:$U$14,T10,$L$16:$L$17))</f>
        <v>#VALUE!</v>
      </c>
      <c r="O25" s="360"/>
    </row>
    <row r="26" spans="1:15" s="23" customFormat="1" ht="24.75" customHeight="1" thickBot="1">
      <c r="A26" s="28">
        <v>16</v>
      </c>
      <c r="B26" s="75"/>
      <c r="C26" s="76"/>
      <c r="D26" s="406"/>
      <c r="E26" s="26">
        <f t="shared" si="1"/>
      </c>
      <c r="F26" s="77"/>
      <c r="G26" s="25">
        <f t="shared" si="4"/>
      </c>
      <c r="H26" s="25">
        <f t="shared" si="5"/>
      </c>
      <c r="I26" s="404"/>
      <c r="J26" s="27">
        <f t="shared" si="0"/>
      </c>
      <c r="L26" s="363" t="s">
        <v>17</v>
      </c>
      <c r="M26" s="364"/>
      <c r="N26" s="357" t="e">
        <f>IF($L$17="　",0,DGET($L$10:$U$14,U10,$L$16:$L$17))</f>
        <v>#VALUE!</v>
      </c>
      <c r="O26" s="358"/>
    </row>
    <row r="27" spans="1:16" s="23" customFormat="1" ht="24.75" customHeight="1" thickBot="1" thickTop="1">
      <c r="A27" s="29" t="s">
        <v>108</v>
      </c>
      <c r="B27" s="86" t="s">
        <v>115</v>
      </c>
      <c r="C27" s="30">
        <f>IF(COUNT(C11:C26)=0,"",ROUND(AVERAGE(C11:C26),3))</f>
      </c>
      <c r="D27" s="64" t="s">
        <v>83</v>
      </c>
      <c r="E27" s="383" t="s">
        <v>96</v>
      </c>
      <c r="F27" s="384"/>
      <c r="G27" s="31">
        <f ca="1">OFFSET(G11,(COUNTA(B11:B26)-1),0)</f>
        <v>0</v>
      </c>
      <c r="H27" s="31" t="str">
        <f>IF(J27&lt;G27,"＞","＜")</f>
        <v>＜</v>
      </c>
      <c r="I27" s="82" t="s">
        <v>97</v>
      </c>
      <c r="J27" s="32">
        <f>DMIN(J9:J26,"残存
耐用時間",J9:J10)</f>
        <v>0</v>
      </c>
      <c r="K27" s="33"/>
      <c r="P27" s="21"/>
    </row>
    <row r="28" spans="1:16" s="23" customFormat="1" ht="24.75" customHeight="1" thickTop="1">
      <c r="A28" s="355" t="s">
        <v>6</v>
      </c>
      <c r="B28" s="356"/>
      <c r="C28" s="84">
        <f>C5</f>
        <v>0</v>
      </c>
      <c r="D28" s="65"/>
      <c r="E28" s="66"/>
      <c r="F28" s="66"/>
      <c r="G28" s="67"/>
      <c r="H28" s="67"/>
      <c r="I28" s="66"/>
      <c r="J28" s="68"/>
      <c r="K28" s="33"/>
      <c r="L28" s="367" t="s">
        <v>62</v>
      </c>
      <c r="M28" s="368"/>
      <c r="N28" s="365" t="s">
        <v>65</v>
      </c>
      <c r="O28" s="366"/>
      <c r="P28" s="21"/>
    </row>
    <row r="29" spans="1:15" s="23" customFormat="1" ht="24.75" customHeight="1" thickBot="1">
      <c r="A29" s="386" t="s">
        <v>94</v>
      </c>
      <c r="B29" s="387"/>
      <c r="C29" s="81">
        <f>$I$11</f>
        <v>0</v>
      </c>
      <c r="D29" s="388" t="s">
        <v>95</v>
      </c>
      <c r="E29" s="388"/>
      <c r="F29" s="81">
        <f>$I$11-$J$27</f>
        <v>0</v>
      </c>
      <c r="G29" s="391" t="str">
        <f>"＝ 残存耐用時間  "&amp;IF(C29=0,"",$J$27)&amp;"h"</f>
        <v>＝ 残存耐用時間  h</v>
      </c>
      <c r="H29" s="391"/>
      <c r="I29" s="389" t="str">
        <f>IF(G27=0,"（予想残存期間：　　　年)","（予想残存期間：約"&amp;ROUNDDOWN($J$27/$G$27,1)&amp;"年）")</f>
        <v>（予想残存期間：　　　年)</v>
      </c>
      <c r="J29" s="390"/>
      <c r="L29" s="369" t="s">
        <v>64</v>
      </c>
      <c r="M29" s="370"/>
      <c r="N29" s="371" t="s">
        <v>86</v>
      </c>
      <c r="O29" s="372"/>
    </row>
    <row r="30" spans="1:15" s="23" customFormat="1" ht="24.75" customHeight="1" thickBot="1">
      <c r="A30" s="385" t="s">
        <v>93</v>
      </c>
      <c r="B30" s="385"/>
      <c r="C30" s="385"/>
      <c r="D30" s="385"/>
      <c r="E30" s="385"/>
      <c r="F30" s="385"/>
      <c r="G30" s="385"/>
      <c r="H30" s="385"/>
      <c r="I30" s="385"/>
      <c r="J30" s="385"/>
      <c r="K30" s="34"/>
      <c r="L30" s="379">
        <f>$C$28</f>
        <v>0</v>
      </c>
      <c r="M30" s="380"/>
      <c r="N30" s="357">
        <f>IF($L$17="",0,DGET(L18:O26,N18,L29:M30))</f>
        <v>0</v>
      </c>
      <c r="O30" s="358"/>
    </row>
    <row r="31" spans="2:10" ht="24.75" customHeight="1">
      <c r="B31" s="346"/>
      <c r="C31" s="346"/>
      <c r="D31" s="346"/>
      <c r="E31" s="346"/>
      <c r="F31" s="346"/>
      <c r="G31" s="346"/>
      <c r="H31" s="346"/>
      <c r="I31" s="346"/>
      <c r="J31" s="346"/>
    </row>
  </sheetData>
  <sheetProtection/>
  <mergeCells count="68">
    <mergeCell ref="H2:J2"/>
    <mergeCell ref="H3:J3"/>
    <mergeCell ref="F4:F7"/>
    <mergeCell ref="C7:E7"/>
    <mergeCell ref="C3:E3"/>
    <mergeCell ref="C2:E2"/>
    <mergeCell ref="C4:E4"/>
    <mergeCell ref="F3:G3"/>
    <mergeCell ref="F2:G2"/>
    <mergeCell ref="A2:B2"/>
    <mergeCell ref="A3:B3"/>
    <mergeCell ref="A6:B6"/>
    <mergeCell ref="A7:B7"/>
    <mergeCell ref="A9:A10"/>
    <mergeCell ref="D9:D10"/>
    <mergeCell ref="C5:D5"/>
    <mergeCell ref="E9:E10"/>
    <mergeCell ref="F9:F10"/>
    <mergeCell ref="I11:I26"/>
    <mergeCell ref="A4:B4"/>
    <mergeCell ref="D11:D26"/>
    <mergeCell ref="A5:B5"/>
    <mergeCell ref="N16:O16"/>
    <mergeCell ref="N17:O17"/>
    <mergeCell ref="L16:M16"/>
    <mergeCell ref="L17:M17"/>
    <mergeCell ref="L9:M9"/>
    <mergeCell ref="N9:U9"/>
    <mergeCell ref="L30:M30"/>
    <mergeCell ref="L19:M19"/>
    <mergeCell ref="L20:M20"/>
    <mergeCell ref="L21:M21"/>
    <mergeCell ref="E27:F27"/>
    <mergeCell ref="A30:J30"/>
    <mergeCell ref="A29:B29"/>
    <mergeCell ref="D29:E29"/>
    <mergeCell ref="I29:J29"/>
    <mergeCell ref="G29:H29"/>
    <mergeCell ref="N28:O28"/>
    <mergeCell ref="N30:O30"/>
    <mergeCell ref="L28:M28"/>
    <mergeCell ref="L29:M29"/>
    <mergeCell ref="N29:O29"/>
    <mergeCell ref="L18:M18"/>
    <mergeCell ref="N19:O19"/>
    <mergeCell ref="N20:O20"/>
    <mergeCell ref="N21:O21"/>
    <mergeCell ref="N18:O18"/>
    <mergeCell ref="N26:O26"/>
    <mergeCell ref="N22:O22"/>
    <mergeCell ref="N23:O23"/>
    <mergeCell ref="N24:O24"/>
    <mergeCell ref="N25:O25"/>
    <mergeCell ref="L22:M22"/>
    <mergeCell ref="L23:M23"/>
    <mergeCell ref="L24:M24"/>
    <mergeCell ref="L25:M25"/>
    <mergeCell ref="L26:M26"/>
    <mergeCell ref="I1:J1"/>
    <mergeCell ref="B31:J31"/>
    <mergeCell ref="C6:D6"/>
    <mergeCell ref="I9:I10"/>
    <mergeCell ref="J9:J10"/>
    <mergeCell ref="H9:H10"/>
    <mergeCell ref="G9:G10"/>
    <mergeCell ref="B9:B10"/>
    <mergeCell ref="C9:C10"/>
    <mergeCell ref="A28:B28"/>
  </mergeCells>
  <dataValidations count="3">
    <dataValidation type="list" allowBlank="1" showInputMessage="1" showErrorMessage="1" sqref="C5">
      <formula1>"　,M1,M2,M3 (A),M4 (B),M5 (C),M6 (D),M7 (E),M8 (F)"</formula1>
    </dataValidation>
    <dataValidation type="list" allowBlank="1" showInputMessage="1" showErrorMessage="1" sqref="D11">
      <formula1>"　,0.5,0.63,0.8,1"</formula1>
    </dataValidation>
    <dataValidation type="list" allowBlank="1" showInputMessage="1" showErrorMessage="1" sqref="F11:F26">
      <formula1>"　,1,1.2,1.4,1.5"</formula1>
    </dataValidation>
  </dataValidations>
  <printOptions/>
  <pageMargins left="0.7086614173228347" right="0.1968503937007874" top="0.3937007874015748" bottom="0.2362204724409449" header="0.31496062992125984" footer="0.1968503937007874"/>
  <pageSetup horizontalDpi="300" verticalDpi="300" orientation="portrait" paperSize="9" scale="64" r:id="rId2"/>
  <headerFooter alignWithMargins="0">
    <oddFooter>&amp;RH23.2.2 Ver.0.91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巻上機の特別アセスメント実施要領</dc:title>
  <dc:subject>使用状況記録表ほか</dc:subject>
  <dc:creator/>
  <cp:keywords/>
  <dc:description>2010.6.1 Ver. 0.9</dc:description>
  <cp:lastModifiedBy/>
  <cp:lastPrinted>2011-02-01T04:52:03Z</cp:lastPrinted>
  <dcterms:created xsi:type="dcterms:W3CDTF">2007-04-20T02:14:21Z</dcterms:created>
  <dcterms:modified xsi:type="dcterms:W3CDTF">2020-09-14T04:15:02Z</dcterms:modified>
  <cp:category/>
  <cp:version/>
  <cp:contentType/>
  <cp:contentStatus/>
</cp:coreProperties>
</file>